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iliesda\Downloads\"/>
    </mc:Choice>
  </mc:AlternateContent>
  <xr:revisionPtr revIDLastSave="0" documentId="8_{6354DB4E-7227-4049-B985-381E67114507}" xr6:coauthVersionLast="47" xr6:coauthVersionMax="47" xr10:uidLastSave="{00000000-0000-0000-0000-000000000000}"/>
  <bookViews>
    <workbookView xWindow="2660" yWindow="2660" windowWidth="18720" windowHeight="11740" xr2:uid="{00000000-000D-0000-FFFF-FFFF00000000}"/>
  </bookViews>
  <sheets>
    <sheet name="For Publication" sheetId="1" r:id="rId1"/>
    <sheet name="Workings" sheetId="5" state="hidden" r:id="rId2"/>
    <sheet name="WoG Improved Reporting Sheet1" sheetId="2" state="hidden" r:id="rId3"/>
    <sheet name="Summary - SB" sheetId="4" state="hidden" r:id="rId4"/>
  </sheets>
  <definedNames>
    <definedName name="_xlnm.Print_Area" localSheetId="0">'For Publication'!$A$1:$I$5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5" l="1"/>
  <c r="C30" i="5"/>
  <c r="B30" i="5"/>
  <c r="D3" i="1"/>
  <c r="B22" i="5"/>
  <c r="C12" i="5" l="1"/>
  <c r="D12" i="5" s="1"/>
  <c r="B12" i="5"/>
  <c r="D5" i="5"/>
  <c r="C5" i="5"/>
  <c r="B5" i="5"/>
  <c r="D4" i="5"/>
  <c r="K3" i="2" l="1"/>
  <c r="W3" i="2"/>
  <c r="K4" i="2"/>
  <c r="W4" i="2"/>
  <c r="K5" i="2"/>
  <c r="Q5" i="2"/>
  <c r="X5" i="2"/>
  <c r="J5" i="2"/>
  <c r="L4" i="2"/>
  <c r="L3" i="2"/>
  <c r="L5" i="2" l="1"/>
  <c r="G5" i="2"/>
  <c r="K21" i="2" l="1"/>
  <c r="CK52" i="4"/>
  <c r="CJ52" i="4"/>
  <c r="CI52" i="4"/>
  <c r="CF52" i="4"/>
  <c r="CH52" i="4" s="1"/>
  <c r="CJ32" i="4"/>
  <c r="CI32" i="4"/>
  <c r="CF32" i="4"/>
  <c r="CH32" i="4" s="1"/>
  <c r="CJ27" i="4"/>
  <c r="CI27" i="4"/>
  <c r="CF27" i="4"/>
  <c r="CH27" i="4" s="1"/>
  <c r="CJ25" i="4"/>
  <c r="CI25" i="4"/>
  <c r="CF25" i="4"/>
  <c r="CH25" i="4" s="1"/>
  <c r="CJ22" i="4"/>
  <c r="CI22" i="4"/>
  <c r="CF22" i="4"/>
  <c r="CH22" i="4" s="1"/>
  <c r="CJ12" i="4"/>
  <c r="CI12" i="4"/>
  <c r="CF12" i="4"/>
  <c r="CH12" i="4" s="1"/>
  <c r="CJ9" i="4"/>
  <c r="CI9" i="4"/>
  <c r="CF9" i="4"/>
  <c r="CH9" i="4" s="1"/>
  <c r="CJ5" i="4"/>
  <c r="CI5" i="4"/>
  <c r="CF5" i="4"/>
  <c r="CH5" i="4" s="1"/>
  <c r="J18" i="2" l="1"/>
  <c r="J17" i="2"/>
  <c r="J16" i="2"/>
  <c r="Q3" i="2"/>
  <c r="P3" i="2"/>
  <c r="N3" i="2"/>
  <c r="Z3" i="2" s="1"/>
  <c r="I3" i="2"/>
  <c r="E3" i="2"/>
  <c r="D3" i="2"/>
  <c r="C3" i="2"/>
  <c r="Q4" i="2"/>
  <c r="P4" i="2"/>
  <c r="O4" i="2"/>
  <c r="N4" i="2"/>
  <c r="Z4" i="2" s="1"/>
  <c r="I4" i="2"/>
  <c r="E4" i="2"/>
  <c r="D4" i="2"/>
  <c r="W5" i="2"/>
  <c r="P5" i="2"/>
  <c r="N5" i="2"/>
  <c r="Z5" i="2" s="1"/>
  <c r="E5" i="2"/>
  <c r="CG1" i="4"/>
  <c r="AR1" i="4"/>
  <c r="R3" i="2" l="1"/>
  <c r="S5" i="2"/>
  <c r="S4" i="2"/>
  <c r="R4" i="2"/>
  <c r="R5" i="2"/>
  <c r="T5" i="2" s="1"/>
  <c r="Y5" i="2"/>
  <c r="AA5" i="2" s="1"/>
  <c r="S3" i="2"/>
  <c r="Y3" i="2"/>
  <c r="AA3" i="2" s="1"/>
  <c r="T4" i="2"/>
  <c r="Y4" i="2"/>
  <c r="AA4" i="2" s="1"/>
  <c r="T3" i="2" l="1"/>
  <c r="J19" i="2"/>
  <c r="J20" i="2"/>
  <c r="E7" i="2" l="1"/>
  <c r="J14" i="2" l="1"/>
  <c r="J15" i="2"/>
  <c r="J13" i="2"/>
  <c r="J21" i="2" l="1"/>
  <c r="J36" i="2"/>
  <c r="H7" i="2" s="1"/>
  <c r="W7" i="2"/>
  <c r="V7" i="2"/>
  <c r="O7" i="2"/>
  <c r="N7" i="2"/>
  <c r="G7" i="2"/>
  <c r="F7" i="2"/>
  <c r="Q7" i="2"/>
  <c r="P7" i="2"/>
  <c r="K7" i="2"/>
  <c r="J7" i="2"/>
  <c r="D7" i="2"/>
  <c r="C7" i="2"/>
  <c r="D12" i="2" l="1"/>
  <c r="L7" i="2"/>
  <c r="I7" i="2"/>
  <c r="R7" i="2"/>
  <c r="S7" i="2"/>
  <c r="U7" i="2"/>
  <c r="W12" i="2" s="1"/>
  <c r="X7" i="2"/>
  <c r="Z7" i="2" l="1"/>
  <c r="Y7" i="2"/>
  <c r="T7" i="2"/>
  <c r="AA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Sheena Sionosa</author>
  </authors>
  <commentList>
    <comment ref="H1" authorId="0" shapeId="0" xr:uid="{4DBFEA1D-FE7B-43C1-884F-8B88A4E95DD1}">
      <text>
        <r>
          <rPr>
            <b/>
            <sz val="9"/>
            <color indexed="81"/>
            <rFont val="Tahoma"/>
            <family val="2"/>
          </rPr>
          <t>Sheena Sionosa:</t>
        </r>
        <r>
          <rPr>
            <sz val="9"/>
            <color indexed="81"/>
            <rFont val="Tahoma"/>
            <family val="2"/>
          </rPr>
          <t xml:space="preserve">
</t>
        </r>
        <r>
          <rPr>
            <sz val="8"/>
            <color indexed="81"/>
            <rFont val="Tahoma"/>
            <family val="2"/>
          </rPr>
          <t>Check for both corp card (usually none) &amp; SAP. 
# days late - 20 days term. Then average it</t>
        </r>
      </text>
    </comment>
    <comment ref="J1" authorId="0" shapeId="0" xr:uid="{D850B43D-7517-486E-8C04-7E80AE16F14E}">
      <text>
        <r>
          <rPr>
            <b/>
            <sz val="9"/>
            <color indexed="81"/>
            <rFont val="Tahoma"/>
            <family val="2"/>
          </rPr>
          <t>Sheena Sionosa:</t>
        </r>
        <r>
          <rPr>
            <sz val="9"/>
            <color indexed="81"/>
            <rFont val="Tahoma"/>
            <family val="2"/>
          </rPr>
          <t xml:space="preserve">
SAP + Corp Card, excl Govt, Overseas, Individual and late payments</t>
        </r>
      </text>
    </comment>
    <comment ref="N1" authorId="0" shapeId="0" xr:uid="{E8EBEBC4-7AE9-4819-915A-EDFF6CD9F594}">
      <text>
        <r>
          <rPr>
            <b/>
            <sz val="9"/>
            <color indexed="81"/>
            <rFont val="Tahoma"/>
            <family val="2"/>
          </rPr>
          <t>Sheena Sionosa:</t>
        </r>
        <r>
          <rPr>
            <sz val="9"/>
            <color indexed="81"/>
            <rFont val="Tahoma"/>
            <family val="2"/>
          </rPr>
          <t xml:space="preserve">
Check for both SAP and Corp Card. Exclude Govt, ind &amp; Overseas payments.</t>
        </r>
      </text>
    </comment>
    <comment ref="U1" authorId="0" shapeId="0" xr:uid="{42D1ECC7-BCC1-468E-8863-97FAC730196B}">
      <text>
        <r>
          <rPr>
            <b/>
            <sz val="9"/>
            <color indexed="81"/>
            <rFont val="Tahoma"/>
            <family val="2"/>
          </rPr>
          <t>Sheena Sionosa:</t>
        </r>
        <r>
          <rPr>
            <sz val="9"/>
            <color indexed="81"/>
            <rFont val="Tahoma"/>
            <family val="2"/>
          </rPr>
          <t xml:space="preserve">
Check for both SAP and Corp Card. Exclude Govt, ind &amp; Overseas payments.</t>
        </r>
      </text>
    </comment>
    <comment ref="L2" authorId="0" shapeId="0" xr:uid="{C0559924-B484-46EA-BBFE-54D456CA20BD}">
      <text>
        <r>
          <rPr>
            <b/>
            <sz val="9"/>
            <color indexed="81"/>
            <rFont val="Tahoma"/>
            <family val="2"/>
          </rPr>
          <t>Sheena Sionosa:</t>
        </r>
        <r>
          <rPr>
            <sz val="9"/>
            <color indexed="81"/>
            <rFont val="Tahoma"/>
            <family val="2"/>
          </rPr>
          <t xml:space="preserve">
=(Total payments made on time (small + non small business) / Total Payments)*100
</t>
        </r>
      </text>
    </comment>
  </commentList>
</comments>
</file>

<file path=xl/sharedStrings.xml><?xml version="1.0" encoding="utf-8"?>
<sst xmlns="http://schemas.openxmlformats.org/spreadsheetml/2006/main" count="3963" uniqueCount="660">
  <si>
    <t>Quarter</t>
  </si>
  <si>
    <t>Eligible claims for penalty interest SmallBus</t>
  </si>
  <si>
    <t>Penalty interest paid SmallBus</t>
  </si>
  <si>
    <t xml:space="preserve">Total eligible and undisputed invs SmallBus </t>
  </si>
  <si>
    <t>Eligible and undisputed invs paid late SmallBus</t>
  </si>
  <si>
    <t>Value eligible and undisputed inv paid late SmallBus</t>
  </si>
  <si>
    <t>Mean days paid late eligible and undisputed inv SmallBus</t>
  </si>
  <si>
    <t>Percent of all late payments SmallBus</t>
  </si>
  <si>
    <t>Percent of all late payments Others</t>
  </si>
  <si>
    <t>Period covered</t>
  </si>
  <si>
    <t>Agency</t>
  </si>
  <si>
    <t>Small businesses paid on time</t>
  </si>
  <si>
    <t>Number of eligible claims for penalty interest</t>
  </si>
  <si>
    <t>Value of eligible claims for penalty interest</t>
  </si>
  <si>
    <t>Average number of days late for invoices* from small business suppliers</t>
  </si>
  <si>
    <t>Percentage of late payments made to small business suppliers</t>
  </si>
  <si>
    <t>All businesses paid on time</t>
  </si>
  <si>
    <r>
      <t xml:space="preserve">Non Small Businesses - Based on a </t>
    </r>
    <r>
      <rPr>
        <b/>
        <sz val="12"/>
        <color rgb="FFFF0000"/>
        <rFont val="Calibri"/>
        <family val="2"/>
        <scheme val="minor"/>
      </rPr>
      <t>20</t>
    </r>
    <r>
      <rPr>
        <b/>
        <sz val="12"/>
        <color theme="1"/>
        <rFont val="Calibri"/>
        <family val="2"/>
        <scheme val="minor"/>
      </rPr>
      <t xml:space="preserve"> day payment term
SAP &amp; Corp Card</t>
    </r>
  </si>
  <si>
    <r>
      <t xml:space="preserve">Non Small Businesses - Based on a </t>
    </r>
    <r>
      <rPr>
        <b/>
        <sz val="12"/>
        <color rgb="FFFF0000"/>
        <rFont val="Calibri"/>
        <family val="2"/>
        <scheme val="minor"/>
      </rPr>
      <t>30</t>
    </r>
    <r>
      <rPr>
        <b/>
        <sz val="12"/>
        <color theme="1"/>
        <rFont val="Calibri"/>
        <family val="2"/>
        <scheme val="minor"/>
      </rPr>
      <t xml:space="preserve"> day payment term
SAP &amp; Corp Card</t>
    </r>
  </si>
  <si>
    <t>Number of invoices*</t>
  </si>
  <si>
    <t>Value of invoices*</t>
  </si>
  <si>
    <t>Percentage of businesses paid on-time</t>
  </si>
  <si>
    <t>TOTAL Number of Invoices</t>
  </si>
  <si>
    <r>
      <t xml:space="preserve">Number of Invoices that are </t>
    </r>
    <r>
      <rPr>
        <b/>
        <sz val="11"/>
        <color rgb="FFFF0000"/>
        <rFont val="Calibri"/>
        <family val="2"/>
        <scheme val="minor"/>
      </rPr>
      <t>LATE</t>
    </r>
  </si>
  <si>
    <r>
      <t xml:space="preserve">Number of Invoices that are </t>
    </r>
    <r>
      <rPr>
        <b/>
        <sz val="11"/>
        <color rgb="FFFF0000"/>
        <rFont val="Calibri"/>
        <family val="2"/>
        <scheme val="minor"/>
      </rPr>
      <t>ON TIME</t>
    </r>
  </si>
  <si>
    <t>TOTAL Value of Invoices</t>
  </si>
  <si>
    <t>% On-time</t>
  </si>
  <si>
    <t>% Late</t>
  </si>
  <si>
    <t>Premier and Cabinet</t>
  </si>
  <si>
    <t>TOTAL</t>
  </si>
  <si>
    <t>*eligible and undisputed invoices</t>
  </si>
  <si>
    <t>percentage small business</t>
  </si>
  <si>
    <t>SB # of days to process inv</t>
  </si>
  <si>
    <t>Terms</t>
  </si>
  <si>
    <t># DAYS LATE</t>
  </si>
  <si>
    <t>percentage other</t>
  </si>
  <si>
    <t>Company Code</t>
  </si>
  <si>
    <t>Document Number</t>
  </si>
  <si>
    <t>Fiscal Year</t>
  </si>
  <si>
    <t>Posting Period</t>
  </si>
  <si>
    <t>Entry Date</t>
  </si>
  <si>
    <t>Posting Date</t>
  </si>
  <si>
    <t>Document Date</t>
  </si>
  <si>
    <t>Document Type</t>
  </si>
  <si>
    <t>Reference</t>
  </si>
  <si>
    <t>User name</t>
  </si>
  <si>
    <t>Line item</t>
  </si>
  <si>
    <t>Account Type</t>
  </si>
  <si>
    <t>Tax code</t>
  </si>
  <si>
    <t>GL Account Description</t>
  </si>
  <si>
    <t>Vendor</t>
  </si>
  <si>
    <t>Vendor Account Group</t>
  </si>
  <si>
    <t>Vendor Description</t>
  </si>
  <si>
    <t>Vendor Prev Acc No.</t>
  </si>
  <si>
    <t>Customer</t>
  </si>
  <si>
    <t>Customer Account Group</t>
  </si>
  <si>
    <t>Customer Description</t>
  </si>
  <si>
    <t>Cust Prev Acc No.</t>
  </si>
  <si>
    <t>One-time account</t>
  </si>
  <si>
    <t>Account Address</t>
  </si>
  <si>
    <t>Profit Center</t>
  </si>
  <si>
    <t>Profit Centre Description</t>
  </si>
  <si>
    <t>Cost Center</t>
  </si>
  <si>
    <t>Cost Centre Description</t>
  </si>
  <si>
    <t>Order</t>
  </si>
  <si>
    <t>Internal Order Description</t>
  </si>
  <si>
    <t>External order no.</t>
  </si>
  <si>
    <t>WBS Element</t>
  </si>
  <si>
    <t>WBS Element Description</t>
  </si>
  <si>
    <t>Asset</t>
  </si>
  <si>
    <t>Purchasing Document</t>
  </si>
  <si>
    <t>Item</t>
  </si>
  <si>
    <t>Text</t>
  </si>
  <si>
    <t>Assignment</t>
  </si>
  <si>
    <t>Terms of Payment</t>
  </si>
  <si>
    <t>Payment Method</t>
  </si>
  <si>
    <t>Payment Block</t>
  </si>
  <si>
    <t>Posting Key</t>
  </si>
  <si>
    <t>Debit/Credit Ind.</t>
  </si>
  <si>
    <t>Amount in LC</t>
  </si>
  <si>
    <t>Reference Transact.</t>
  </si>
  <si>
    <t>Reference Key</t>
  </si>
  <si>
    <t>Changed on</t>
  </si>
  <si>
    <t>Time of Entry</t>
  </si>
  <si>
    <t>Reversed with</t>
  </si>
  <si>
    <t>Reverse posting date</t>
  </si>
  <si>
    <t>Last update</t>
  </si>
  <si>
    <t>Reversal flag</t>
  </si>
  <si>
    <t>Clearing Document</t>
  </si>
  <si>
    <t>Clearing date</t>
  </si>
  <si>
    <t>Consolid.trans.type</t>
  </si>
  <si>
    <t>Unit of Entry</t>
  </si>
  <si>
    <t>Qty in Un. of Entry</t>
  </si>
  <si>
    <t>Dunning Area</t>
  </si>
  <si>
    <t>Material</t>
  </si>
  <si>
    <t>Quantity</t>
  </si>
  <si>
    <t>Invoice reference</t>
  </si>
  <si>
    <t>Value Date</t>
  </si>
  <si>
    <t>Sales Document</t>
  </si>
  <si>
    <t xml:space="preserve"> </t>
  </si>
  <si>
    <t>Reverse clearing</t>
  </si>
  <si>
    <t>Days 1</t>
  </si>
  <si>
    <t>Transact. type</t>
  </si>
  <si>
    <t>Baseline Payment Dte</t>
  </si>
  <si>
    <t>Segment</t>
  </si>
  <si>
    <t>Bank Key</t>
  </si>
  <si>
    <t>Bank Account</t>
  </si>
  <si>
    <t>Reference details</t>
  </si>
  <si>
    <t>VAT Registration No.</t>
  </si>
  <si>
    <t>Payee/r</t>
  </si>
  <si>
    <t>Reversal Reason</t>
  </si>
  <si>
    <t>Reference Key 2</t>
  </si>
  <si>
    <t>Reference Key 3</t>
  </si>
  <si>
    <t>Group Account Number</t>
  </si>
  <si>
    <t>Corporate Group</t>
  </si>
  <si>
    <t>Payee/r Name</t>
  </si>
  <si>
    <t>Count.</t>
  </si>
  <si>
    <t>Category</t>
  </si>
  <si>
    <t>Vlookup Vendor List</t>
  </si>
  <si>
    <t>Days to Process invoice</t>
  </si>
  <si>
    <t>Late Payment Term</t>
  </si>
  <si>
    <t>Late Payment</t>
  </si>
  <si>
    <t>Exempt</t>
  </si>
  <si>
    <t>Month</t>
  </si>
  <si>
    <t>Cost Centre</t>
  </si>
  <si>
    <t>Responsible Unit</t>
  </si>
  <si>
    <t>Responsible Division</t>
  </si>
  <si>
    <t>Responsible Unit Contact</t>
  </si>
  <si>
    <t>Reasons for Late Payment</t>
  </si>
  <si>
    <t>DPC Finance Comments</t>
  </si>
  <si>
    <t>KR</t>
  </si>
  <si>
    <t>WF-BATCH</t>
  </si>
  <si>
    <t>K</t>
  </si>
  <si>
    <t>PG</t>
  </si>
  <si>
    <t>Trade Creditors</t>
  </si>
  <si>
    <t>YGEN</t>
  </si>
  <si>
    <t/>
  </si>
  <si>
    <t>H</t>
  </si>
  <si>
    <t>BKPF</t>
  </si>
  <si>
    <t>PNF219</t>
  </si>
  <si>
    <t>CONTL</t>
  </si>
  <si>
    <t>Small Business</t>
  </si>
  <si>
    <t>Yes</t>
  </si>
  <si>
    <t>No</t>
  </si>
  <si>
    <t>Governance &amp; Engagement</t>
  </si>
  <si>
    <t>RE</t>
  </si>
  <si>
    <t>RMRP</t>
  </si>
  <si>
    <t>0</t>
  </si>
  <si>
    <t>0011</t>
  </si>
  <si>
    <t>4111</t>
  </si>
  <si>
    <t>Strategy&amp;Engagement</t>
  </si>
  <si>
    <t>211112</t>
  </si>
  <si>
    <t>Reena Naidu</t>
  </si>
  <si>
    <t>0007</t>
  </si>
  <si>
    <t>31</t>
  </si>
  <si>
    <t>4103</t>
  </si>
  <si>
    <t>Policy</t>
  </si>
  <si>
    <t>The Cabinet Office</t>
  </si>
  <si>
    <t>0000</t>
  </si>
  <si>
    <t>Cost Centre Description2</t>
  </si>
  <si>
    <t>0001</t>
  </si>
  <si>
    <t>1</t>
  </si>
  <si>
    <t>0003</t>
  </si>
  <si>
    <t>Late Payment5</t>
  </si>
  <si>
    <t>Late Payment Terms</t>
  </si>
  <si>
    <t>Late Payment2</t>
  </si>
  <si>
    <t>PENNY GORDON &amp; ASSOCIATES PTY LTD</t>
  </si>
  <si>
    <t>PO BOX 40 / RED HILL QLD 4059</t>
  </si>
  <si>
    <t>4100</t>
  </si>
  <si>
    <t>QPC</t>
  </si>
  <si>
    <t>Drafting Services</t>
  </si>
  <si>
    <t>064-102</t>
  </si>
  <si>
    <t>10237366</t>
  </si>
  <si>
    <t>92081250884</t>
  </si>
  <si>
    <t>OQPC Business Srvcs</t>
  </si>
  <si>
    <t>Melinda Leighton</t>
  </si>
  <si>
    <t>10042884</t>
  </si>
  <si>
    <t>4102</t>
  </si>
  <si>
    <t>CSA</t>
  </si>
  <si>
    <t>Lois Rua</t>
  </si>
  <si>
    <t>GLORIOSA FLORALS</t>
  </si>
  <si>
    <t>10 WADE CT / SHAILER PARK QLD 4128</t>
  </si>
  <si>
    <t>065-903</t>
  </si>
  <si>
    <t>10399056</t>
  </si>
  <si>
    <t>75647176025</t>
  </si>
  <si>
    <t>PF</t>
  </si>
  <si>
    <t>OQPC</t>
  </si>
  <si>
    <t>Protocol</t>
  </si>
  <si>
    <t>Jan Connolly</t>
  </si>
  <si>
    <t>4101</t>
  </si>
  <si>
    <t>Governance</t>
  </si>
  <si>
    <t>633-000</t>
  </si>
  <si>
    <t>Debra Dark</t>
  </si>
  <si>
    <t>RDW PHOTOGRAPHY</t>
  </si>
  <si>
    <t>PO BOX 1060 / CARINDALE QLD 4122</t>
  </si>
  <si>
    <t>014-125</t>
  </si>
  <si>
    <t>481679658</t>
  </si>
  <si>
    <t>48794487272</t>
  </si>
  <si>
    <t>484-799</t>
  </si>
  <si>
    <t>WYLDLYNX PTY LTD</t>
  </si>
  <si>
    <t>ICT Third Party Cont</t>
  </si>
  <si>
    <t>505862663</t>
  </si>
  <si>
    <t>35135201866</t>
  </si>
  <si>
    <t>RBG LAWYERS</t>
  </si>
  <si>
    <t>PO BOX 10727 / BRISBANE QLD 4000</t>
  </si>
  <si>
    <t>Ext Relations &amp; Serv</t>
  </si>
  <si>
    <t>084-004</t>
  </si>
  <si>
    <t>873672818</t>
  </si>
  <si>
    <t>57392657689</t>
  </si>
  <si>
    <t>CLIFTONLEIGH PTY LTD</t>
  </si>
  <si>
    <t>0000200067</t>
  </si>
  <si>
    <t>PO BOX 440 / SALISBURY QLD 4107</t>
  </si>
  <si>
    <t>084-009</t>
  </si>
  <si>
    <t>519189890</t>
  </si>
  <si>
    <t>80010380668</t>
  </si>
  <si>
    <t>EDEN RITCHIE RECRUITMENT PTY LTD</t>
  </si>
  <si>
    <t>064-447</t>
  </si>
  <si>
    <t>10617141</t>
  </si>
  <si>
    <t>42072957923</t>
  </si>
  <si>
    <t>PO BOX 15631 / BRISBANE QLD 4002</t>
  </si>
  <si>
    <t>EMBELLYSH PHOTOGRAPHY</t>
  </si>
  <si>
    <t>Reconciliation Award</t>
  </si>
  <si>
    <t>41517561535</t>
  </si>
  <si>
    <t>SHAPE CONSULTING PTY LTD</t>
  </si>
  <si>
    <t>GPO BOX 2321 / BRISBANE QLD 4001</t>
  </si>
  <si>
    <t>Qld Veterans' Councl</t>
  </si>
  <si>
    <t>765333691</t>
  </si>
  <si>
    <t>60618514426</t>
  </si>
  <si>
    <t>064-131</t>
  </si>
  <si>
    <t>10030664</t>
  </si>
  <si>
    <t>value</t>
  </si>
  <si>
    <t>10001512</t>
  </si>
  <si>
    <t>10019445</t>
  </si>
  <si>
    <t>10005716</t>
  </si>
  <si>
    <t>B2032 Coord Office</t>
  </si>
  <si>
    <t>Brisbane 2032 Games</t>
  </si>
  <si>
    <t>Stuart McCosh</t>
  </si>
  <si>
    <t>ICATCHERS QLD PTY LTD</t>
  </si>
  <si>
    <t>PO BOX 226 / BRISBANE MARKET QLD 4106</t>
  </si>
  <si>
    <t>034-081</t>
  </si>
  <si>
    <t>306874</t>
  </si>
  <si>
    <t>84144875187</t>
  </si>
  <si>
    <t>ED Engmnt &amp; Events</t>
  </si>
  <si>
    <t>Tiffany Hilford</t>
  </si>
  <si>
    <t>PO BOX 67 / MOUNT NEBO QLD 4520</t>
  </si>
  <si>
    <t>034-034</t>
  </si>
  <si>
    <t>443243</t>
  </si>
  <si>
    <t>Nicolasa Martin</t>
  </si>
  <si>
    <t>BLAKLASH CREATIVE</t>
  </si>
  <si>
    <t>89A GREY ST / SOUTH BRISBANE QLD 4101</t>
  </si>
  <si>
    <t>*4500416176 INDIGENOUS ARTWORK B2032 COORDINATION</t>
  </si>
  <si>
    <t>10585412</t>
  </si>
  <si>
    <t>34639628612</t>
  </si>
  <si>
    <t>Mike Goodman</t>
  </si>
  <si>
    <t>10043419</t>
  </si>
  <si>
    <t>PROMINENCE PTY LTD</t>
  </si>
  <si>
    <t>PO BOX 66 / MILTON QLD 4018</t>
  </si>
  <si>
    <t>*4500416571 P3M TOM WORK PAGKAGE 3</t>
  </si>
  <si>
    <t>084-209</t>
  </si>
  <si>
    <t>561190334</t>
  </si>
  <si>
    <t>18105997715</t>
  </si>
  <si>
    <t>*4500416571 P3M TOM WORK PACKAGE 1</t>
  </si>
  <si>
    <t>10015966</t>
  </si>
  <si>
    <t>10033858</t>
  </si>
  <si>
    <t>DEPENDABLE HOME MAINTENANCE</t>
  </si>
  <si>
    <t>364 STENHOUSE ST / KOONGAL QLD 4701</t>
  </si>
  <si>
    <t>Regional Forum - 3</t>
  </si>
  <si>
    <t>105287628</t>
  </si>
  <si>
    <t>18290250883</t>
  </si>
  <si>
    <t>Regional Engagement</t>
  </si>
  <si>
    <t>01.12.2023 - 31.12.2023</t>
  </si>
  <si>
    <t>01.11.2023 - 30.11.2023</t>
  </si>
  <si>
    <t>01.10.2023 - 31.10.2023</t>
  </si>
  <si>
    <t>37552</t>
  </si>
  <si>
    <t>4111010</t>
  </si>
  <si>
    <t>*DISBURSEMENTS ON 27SEPT 2023 FOR PROBITY COSTS</t>
  </si>
  <si>
    <t>20231004</t>
  </si>
  <si>
    <t>190006263510412024</t>
  </si>
  <si>
    <t>700047214</t>
  </si>
  <si>
    <t>October</t>
  </si>
  <si>
    <t>8234</t>
  </si>
  <si>
    <t>THROUGH THE LOOKING GLASS STUDIO</t>
  </si>
  <si>
    <t>8 QUEEN ST / NORTH WARD QLD 4810</t>
  </si>
  <si>
    <t>4111064</t>
  </si>
  <si>
    <t>B2032 Events</t>
  </si>
  <si>
    <t>*PHOTOGRAPHY AT OPPORTUNITY 2032 BREAKFAST TSV</t>
  </si>
  <si>
    <t>20231006</t>
  </si>
  <si>
    <t>190006265110412024</t>
  </si>
  <si>
    <t>700047182</t>
  </si>
  <si>
    <t>807-009</t>
  </si>
  <si>
    <t>30144013</t>
  </si>
  <si>
    <t>26088991288</t>
  </si>
  <si>
    <t>1093</t>
  </si>
  <si>
    <t>VIVIEN AISI</t>
  </si>
  <si>
    <t>PO BOX 14035 / WHITE ROCK QLD 4868</t>
  </si>
  <si>
    <t>4111065</t>
  </si>
  <si>
    <t>Cairns Convention CO</t>
  </si>
  <si>
    <t>*PERFORMANCE AT CAIRNS CC EVENING RECEPTION 2023</t>
  </si>
  <si>
    <t>20231017</t>
  </si>
  <si>
    <t>190006272310412024</t>
  </si>
  <si>
    <t>700047244</t>
  </si>
  <si>
    <t>082-356</t>
  </si>
  <si>
    <t>264419470</t>
  </si>
  <si>
    <t>13480183068</t>
  </si>
  <si>
    <t>28.11.23 - Email confirmation received from Reena invoice received on the 05/10/23 so have updated the document date from 27/09/23 to 05/10/23.
27.11.23 - Email sent to Reena and awaiting advise. 
Invoice processed, approved and processed by QSS on the 17/10/23.
Paid on the 18/10/23.</t>
  </si>
  <si>
    <t>IAC62239</t>
  </si>
  <si>
    <t>INDEPENDENT AVIATION PTY LTD</t>
  </si>
  <si>
    <t>PO BOX 1038N / EDGE HILL QLD 4870</t>
  </si>
  <si>
    <t>4103012</t>
  </si>
  <si>
    <t>Social Policy</t>
  </si>
  <si>
    <t>*CHARTER FLIGHT AURUKUN VISIT 27.9.23-28.9.23</t>
  </si>
  <si>
    <t>20231020</t>
  </si>
  <si>
    <t>190006273810412024</t>
  </si>
  <si>
    <t>700047271</t>
  </si>
  <si>
    <t>034-193</t>
  </si>
  <si>
    <t>155492</t>
  </si>
  <si>
    <t>28094748491</t>
  </si>
  <si>
    <t>Bernadette Bouquet</t>
  </si>
  <si>
    <t>27.11.23 - Response received from Ally Hannon 
Unfortunately, the invoice for Independent Aviation was paid a couple of days late because I was on sick leave at the time and it was inadvertently missed. We paid the invoice as soon as we received the reminder from Independent Aviation, and I also emailed them to advise of the reasons why it was delayed. Also confirmed that invoice was received on the 29/09/23. Have asked Ally to provide Tops email address for future invoices which she acknowledged that she will provide to vendor.
27.11.23 - Email sent to Bernie and awaiting advise.
Invoice processed, approved and processed by QSS on the 20/10/23.
Paid on the 23/10/23.</t>
  </si>
  <si>
    <t>1634</t>
  </si>
  <si>
    <t>PALDEN TEST &amp; TAG</t>
  </si>
  <si>
    <t>56 ENNIS VIEW RD / SOUTHBROOK QLD 4363</t>
  </si>
  <si>
    <t>4111049</t>
  </si>
  <si>
    <t>*DDSW TEST &amp; TAG INV # 1634</t>
  </si>
  <si>
    <t>20231023</t>
  </si>
  <si>
    <t>190006274210412024</t>
  </si>
  <si>
    <t>700047279</t>
  </si>
  <si>
    <t>084-961</t>
  </si>
  <si>
    <t>522397244</t>
  </si>
  <si>
    <t>82813674256</t>
  </si>
  <si>
    <t>DPC00505</t>
  </si>
  <si>
    <t>4101222</t>
  </si>
  <si>
    <t>*4500416571 P3M TOM WORK PACKAGE 2</t>
  </si>
  <si>
    <t>51016703612024</t>
  </si>
  <si>
    <t>700047161</t>
  </si>
  <si>
    <t>Premiers Awards</t>
  </si>
  <si>
    <t xml:space="preserve">Invoice was received on the 13/09/23 by business unit. Forwarded to Finance on the 22/09/23, GR'd on the 22/09/23 and sent to QSS on the 28/09/23. Paid on the 06/10/23.
Not in Tops but can see on email trail received from business unit invoice was received on the 13/09/23. </t>
  </si>
  <si>
    <t>00000290</t>
  </si>
  <si>
    <t>TAGAI MANAGEMENT CONSULTANTS</t>
  </si>
  <si>
    <t>PO BOX 128 / GOODNA QLD 4300</t>
  </si>
  <si>
    <t>4111018</t>
  </si>
  <si>
    <t>*4500418378 Strat and Op Review of the Qld Recon</t>
  </si>
  <si>
    <t>51016717502024</t>
  </si>
  <si>
    <t>700047175</t>
  </si>
  <si>
    <t>084-740</t>
  </si>
  <si>
    <t>897969368</t>
  </si>
  <si>
    <t>78600995891</t>
  </si>
  <si>
    <t>Invoice received on the 14/09/23, Po + invoice received by Finance on the 21/09/23. Po processed on the 26/09/23 however the contract was not signed. 05/10/23 an email sent to advise business unit and signed contract was received on the 06/10/23 and Po released + invoice processed on same day and sent to QSS. Updated invoice date from 01/09/23 to 14/09/23.
Paid on the 09/10/23.</t>
  </si>
  <si>
    <t>DPC00507</t>
  </si>
  <si>
    <t>20231019</t>
  </si>
  <si>
    <t>51016754572024</t>
  </si>
  <si>
    <t>700047282</t>
  </si>
  <si>
    <t>5648</t>
  </si>
  <si>
    <t>4111002</t>
  </si>
  <si>
    <t>*4500419016 DESKTOP REVIEW OF STRUCTURE &amp; CONTEXT</t>
  </si>
  <si>
    <t>20231024</t>
  </si>
  <si>
    <t>51016769812024</t>
  </si>
  <si>
    <t>700047329</t>
  </si>
  <si>
    <t>AF-7260</t>
  </si>
  <si>
    <t>10037864</t>
  </si>
  <si>
    <t>AWARD FORCE PTY LTD</t>
  </si>
  <si>
    <t>PO BOX Q1118 / QVB NSW 1230</t>
  </si>
  <si>
    <t>4111016</t>
  </si>
  <si>
    <t>*4500419649 ANNUAL SUBSCRIPTION FOR PREMIERS AWARD</t>
  </si>
  <si>
    <t>20231027</t>
  </si>
  <si>
    <t>51016785662024</t>
  </si>
  <si>
    <t>700047318</t>
  </si>
  <si>
    <t>174754846</t>
  </si>
  <si>
    <t>46601254424</t>
  </si>
  <si>
    <t>Invoice received on the 19/10/23, which I have updated the invoice date from 12/09/23 to 19/10/23.Paid on the 30/10/23.</t>
  </si>
  <si>
    <t>DPC00504</t>
  </si>
  <si>
    <t>20231030</t>
  </si>
  <si>
    <t>51016788782024</t>
  </si>
  <si>
    <t>700047327</t>
  </si>
  <si>
    <t>Invoice received on the 04/09/23, however there was an oversight by business unit. Received by Finance on the 25/10/23 and processed and sent to QSS on the same day as well.
Paid on the 31/10/23.</t>
  </si>
  <si>
    <t>GF079</t>
  </si>
  <si>
    <t>*AMBASSADOR JAPAN FLORAL ARRANGEMENT</t>
  </si>
  <si>
    <t>20231102</t>
  </si>
  <si>
    <t>190006280510412024</t>
  </si>
  <si>
    <t>700047363</t>
  </si>
  <si>
    <t>November</t>
  </si>
  <si>
    <t>5657</t>
  </si>
  <si>
    <t>*Q23QVC0918</t>
  </si>
  <si>
    <t>20231107</t>
  </si>
  <si>
    <t>190006284010412024</t>
  </si>
  <si>
    <t>700047444</t>
  </si>
  <si>
    <t xml:space="preserve">Whole-of-Department </t>
  </si>
  <si>
    <t>41993</t>
  </si>
  <si>
    <t>*50 STATEPRINT 2YD FLAGS FOR FQFS</t>
  </si>
  <si>
    <t>20231109</t>
  </si>
  <si>
    <t>190006285710412024</t>
  </si>
  <si>
    <t>700047414</t>
  </si>
  <si>
    <t>132</t>
  </si>
  <si>
    <t>THE PACIFIC BELLES</t>
  </si>
  <si>
    <t>8 POWLETT ST / MORDIALLOC VIC 3195</t>
  </si>
  <si>
    <t>*100+ ENTERTAINMENT DEPOSIT</t>
  </si>
  <si>
    <t>20231110</t>
  </si>
  <si>
    <t>190006287410412024</t>
  </si>
  <si>
    <t>700047542</t>
  </si>
  <si>
    <t>013-427</t>
  </si>
  <si>
    <t>267324434</t>
  </si>
  <si>
    <t>24412359047</t>
  </si>
  <si>
    <t>GF086</t>
  </si>
  <si>
    <t>*INDIAN COMMUNITY RECEPTION - FLORAL ARRANGEMENTS</t>
  </si>
  <si>
    <t>20231115</t>
  </si>
  <si>
    <t>190006290910412024</t>
  </si>
  <si>
    <t>700047483</t>
  </si>
  <si>
    <t>132A</t>
  </si>
  <si>
    <t>*100+ ENTERTAINMENT BALANCE OWING</t>
  </si>
  <si>
    <t>20231121</t>
  </si>
  <si>
    <t>190006295410412024</t>
  </si>
  <si>
    <t>INV-1656</t>
  </si>
  <si>
    <t>DIDGE PTY LTD</t>
  </si>
  <si>
    <t>15 MILTON PL / FRENCHS FOREST NSW 2086</t>
  </si>
  <si>
    <t>Aust of the Year</t>
  </si>
  <si>
    <t>*WILLIAM BARTON PERFORMANCE AT 2024 AOTY CEREMONY</t>
  </si>
  <si>
    <t>190006295910412024</t>
  </si>
  <si>
    <t>700047551</t>
  </si>
  <si>
    <t>082-001</t>
  </si>
  <si>
    <t>957456717</t>
  </si>
  <si>
    <t>77618340784</t>
  </si>
  <si>
    <t>000419</t>
  </si>
  <si>
    <t>MARY KAMOLS</t>
  </si>
  <si>
    <t>30 FERNBOURNE RD / WELLINGTON POINT QLD 4160</t>
  </si>
  <si>
    <t>*FLORAL ARRANGEMENT FOR 2024 AOTY CEREMONY</t>
  </si>
  <si>
    <t>190006296210412024</t>
  </si>
  <si>
    <t>700047536</t>
  </si>
  <si>
    <t>638-060</t>
  </si>
  <si>
    <t>13908383</t>
  </si>
  <si>
    <t>76847355671</t>
  </si>
  <si>
    <t>ER00068895</t>
  </si>
  <si>
    <t>PO BOX 1157 / BRISBANE QLD 4001</t>
  </si>
  <si>
    <t>Gov Const Services</t>
  </si>
  <si>
    <t>*4500418949 R MCDONALD WE 08/10/23 22.5 HRS</t>
  </si>
  <si>
    <t>51016816292024</t>
  </si>
  <si>
    <t>700047373</t>
  </si>
  <si>
    <t>Invoice received on the 26/10/23 from vendor, updated from invoice date 06/10/23 to 26/10/23.</t>
  </si>
  <si>
    <t>INV-5767</t>
  </si>
  <si>
    <t>10004509</t>
  </si>
  <si>
    <t>ONTALENT PTY LIMITED</t>
  </si>
  <si>
    <t>GPO BOX 194 / BRISBANE QLD 4001</t>
  </si>
  <si>
    <t>OED - Veterans &amp; RRQ</t>
  </si>
  <si>
    <t>*4500419898 RECRUITMENT SERVICES-FLAT RATE</t>
  </si>
  <si>
    <t>51016819532024</t>
  </si>
  <si>
    <t>700047453</t>
  </si>
  <si>
    <t>034-002</t>
  </si>
  <si>
    <t>894111</t>
  </si>
  <si>
    <t>95141176749</t>
  </si>
  <si>
    <t>Charlotte Rice</t>
  </si>
  <si>
    <t>INV-0590</t>
  </si>
  <si>
    <t>MARKET &amp; COMMUNICATIONS</t>
  </si>
  <si>
    <t>PO BOX 637 / SPRING HILL QLD 4004</t>
  </si>
  <si>
    <t>Master Media</t>
  </si>
  <si>
    <t>*4500419575 2023 MM SATISFACTION SURVEY - PROJECT</t>
  </si>
  <si>
    <t>51016819572024</t>
  </si>
  <si>
    <t>700047402</t>
  </si>
  <si>
    <t>084-150</t>
  </si>
  <si>
    <t>652221845</t>
  </si>
  <si>
    <t>75057292207</t>
  </si>
  <si>
    <t>Kinga Nowacka</t>
  </si>
  <si>
    <t>ER00069108</t>
  </si>
  <si>
    <t>*4500418949 R MCDONALD WE 15/10/23 35.66 HRS</t>
  </si>
  <si>
    <t>51016834182024</t>
  </si>
  <si>
    <t>700047440</t>
  </si>
  <si>
    <t>Invoice received on the 07/11/23 from vendor, updated from invoice date 13/10/23 to 07/11/23.</t>
  </si>
  <si>
    <t>5660</t>
  </si>
  <si>
    <t>*4500419016 OPTIONS ANALYSIS, SEPT 2023</t>
  </si>
  <si>
    <t>20231111</t>
  </si>
  <si>
    <t>51016835862024</t>
  </si>
  <si>
    <t>700047481</t>
  </si>
  <si>
    <t>ER00069110</t>
  </si>
  <si>
    <t>*4500418949 Rachel McDonald  WE 22.10.2023 22.9167</t>
  </si>
  <si>
    <t>51016835972024</t>
  </si>
  <si>
    <t>700047430</t>
  </si>
  <si>
    <t>Invoice received on the 07/11/23 from vendor, updated from invoice date 20/10/23 to 07/11/23.</t>
  </si>
  <si>
    <t>DPC00508</t>
  </si>
  <si>
    <t>20231113</t>
  </si>
  <si>
    <t>51016837862024</t>
  </si>
  <si>
    <t>700047471</t>
  </si>
  <si>
    <t>DPC00506</t>
  </si>
  <si>
    <t>20231114</t>
  </si>
  <si>
    <t>51016851362024</t>
  </si>
  <si>
    <t>Invoice received on the 04/10/23 by business unit, sent to Finance on the 13/11/23 which was processed and sent to QSS on the 14/11/23 and paid on the 16/11/23.</t>
  </si>
  <si>
    <t>INV14325</t>
  </si>
  <si>
    <t>*4500365287 TRIM Application &amp; Management Year 4</t>
  </si>
  <si>
    <t>51016851922024</t>
  </si>
  <si>
    <t>700047475</t>
  </si>
  <si>
    <t>Invoice received on the 06/10/23 which is in Tops. Which a Po variation was to be made which documents were forwarded to Finance on the 02/11/23, due to queries in relation to approval which Po variation was processed and finalised on the 09/11/23.
Inv sent to Finance on the 14/11/23 which was processed and sent to QSS on the same day which payment was made on the 16/11/23.</t>
  </si>
  <si>
    <t>ER00069475</t>
  </si>
  <si>
    <t>*4500418949 RACHEL MCDONALD WE 121123 26.76H</t>
  </si>
  <si>
    <t>51016857752024</t>
  </si>
  <si>
    <t>700047465</t>
  </si>
  <si>
    <t>INV14342</t>
  </si>
  <si>
    <t>51016866372024</t>
  </si>
  <si>
    <t>700047509</t>
  </si>
  <si>
    <t>Invoice received on the 03/11/23 which is in Tops, updated from invoice date 01/11/23 to 03/11/23.</t>
  </si>
  <si>
    <t>INV-0427</t>
  </si>
  <si>
    <t>51016872642024</t>
  </si>
  <si>
    <t>700047538</t>
  </si>
  <si>
    <t>ER00069615</t>
  </si>
  <si>
    <t>*4500418949 RACHEL MCDONALD WE 19/11/23 9.5HRS</t>
  </si>
  <si>
    <t>20231123</t>
  </si>
  <si>
    <t>51016882242024</t>
  </si>
  <si>
    <t>700047559</t>
  </si>
  <si>
    <t>ADG3169399</t>
  </si>
  <si>
    <t>Regional Forum - 4</t>
  </si>
  <si>
    <t>*RCF8 CQ (F) DHM - TV TRANSPORT</t>
  </si>
  <si>
    <t>20231116</t>
  </si>
  <si>
    <t>190006292510412024</t>
  </si>
  <si>
    <t>700047618</t>
  </si>
  <si>
    <t>645-646</t>
  </si>
  <si>
    <t>December</t>
  </si>
  <si>
    <t>ORRQ</t>
  </si>
  <si>
    <t>RECEPTION141123</t>
  </si>
  <si>
    <t>*INDIAN COMMUNITY RECEPTION PHOTOGRAPHER</t>
  </si>
  <si>
    <t>20231120</t>
  </si>
  <si>
    <t>190006292810412024</t>
  </si>
  <si>
    <t>700047673</t>
  </si>
  <si>
    <t>00010361</t>
  </si>
  <si>
    <t>*INV 00010361</t>
  </si>
  <si>
    <t>20231130</t>
  </si>
  <si>
    <t>190006300210412024</t>
  </si>
  <si>
    <t>700047579</t>
  </si>
  <si>
    <t>00010362</t>
  </si>
  <si>
    <t>*INV 00010362</t>
  </si>
  <si>
    <t>190006300310412024</t>
  </si>
  <si>
    <t>25825</t>
  </si>
  <si>
    <t>VIDEODATA STAGING &amp; HIRE</t>
  </si>
  <si>
    <t>2/61 HOLDSWORTH ST / COORPAROO QLD 4151</t>
  </si>
  <si>
    <t>*4500420636 STAGING &amp; HIRE, INDIAN COMMUNITY</t>
  </si>
  <si>
    <t>51016870902024</t>
  </si>
  <si>
    <t>700047595</t>
  </si>
  <si>
    <t>084-447</t>
  </si>
  <si>
    <t>823926883</t>
  </si>
  <si>
    <t>34571676356</t>
  </si>
  <si>
    <t>INV-5861</t>
  </si>
  <si>
    <t>51016871632024</t>
  </si>
  <si>
    <t>700047640</t>
  </si>
  <si>
    <t>DPC00510</t>
  </si>
  <si>
    <t>20231128</t>
  </si>
  <si>
    <t>51016888392024</t>
  </si>
  <si>
    <t>700047611</t>
  </si>
  <si>
    <t>767</t>
  </si>
  <si>
    <t>Not Now. Not Ever.</t>
  </si>
  <si>
    <t>*FLORAL ARRANGEMENT FOR NNNET 2023 BREAKFAST</t>
  </si>
  <si>
    <t>20231201</t>
  </si>
  <si>
    <t>190006300510412024</t>
  </si>
  <si>
    <t>700047793</t>
  </si>
  <si>
    <t>5051</t>
  </si>
  <si>
    <t>Xmas Cabinet Receptn</t>
  </si>
  <si>
    <t>*PHOTOGRAPHY AT CABINET CHRISTMAS RECEPTION 2023</t>
  </si>
  <si>
    <t>20231205</t>
  </si>
  <si>
    <t>190006304510412024</t>
  </si>
  <si>
    <t>700047791</t>
  </si>
  <si>
    <t>INV-2562</t>
  </si>
  <si>
    <t>MAREKAMA PTY LTD</t>
  </si>
  <si>
    <t>PO BOX 45 / RED HILL QLD 4060</t>
  </si>
  <si>
    <t>DFV Prevention Counc</t>
  </si>
  <si>
    <t>*PRINT DOUBLE SIDED P&amp;C WHEEL AND EQUALITY WHEEL</t>
  </si>
  <si>
    <t>20231206</t>
  </si>
  <si>
    <t>190006304710412024</t>
  </si>
  <si>
    <t>700047630</t>
  </si>
  <si>
    <t>806363791</t>
  </si>
  <si>
    <t>82103716178</t>
  </si>
  <si>
    <t>Shannon Steadman</t>
  </si>
  <si>
    <t>1587</t>
  </si>
  <si>
    <t>DARUMBAL ENTERPRISES PTY LTD</t>
  </si>
  <si>
    <t>PO BOX 8581 / ALLENSTOWN QLD 4701</t>
  </si>
  <si>
    <t>*RCF7 CQ (W) DARUMBAL</t>
  </si>
  <si>
    <t>20231213</t>
  </si>
  <si>
    <t>190006308210412024</t>
  </si>
  <si>
    <t>700047670</t>
  </si>
  <si>
    <t>015-310</t>
  </si>
  <si>
    <t>497244325</t>
  </si>
  <si>
    <t>97114189178</t>
  </si>
  <si>
    <t>085/FY24</t>
  </si>
  <si>
    <t>*OQPC INVOICE 085/FY24</t>
  </si>
  <si>
    <t>20231215</t>
  </si>
  <si>
    <t>0005</t>
  </si>
  <si>
    <t>190006314110412024</t>
  </si>
  <si>
    <t>700047782</t>
  </si>
  <si>
    <t>Wendy Lovett</t>
  </si>
  <si>
    <t>5056</t>
  </si>
  <si>
    <t>*PHOTOGRAPHY SERVICE AT 2023 NNNET BREAKFAST</t>
  </si>
  <si>
    <t>190006314510412024</t>
  </si>
  <si>
    <t>3</t>
  </si>
  <si>
    <t>RAY HOLYOAK</t>
  </si>
  <si>
    <t>28 MCILWAINE ST / RAVENSWOOD QLD 4816</t>
  </si>
  <si>
    <t>Qld Remembers Grant</t>
  </si>
  <si>
    <t>*GAP RD3 COMMUNITY GRANTS</t>
  </si>
  <si>
    <t>20231219</t>
  </si>
  <si>
    <t>190006319210412024</t>
  </si>
  <si>
    <t>700047783</t>
  </si>
  <si>
    <t>064-823</t>
  </si>
  <si>
    <t>575110</t>
  </si>
  <si>
    <t>28075598697</t>
  </si>
  <si>
    <t>Colin Wheatland</t>
  </si>
  <si>
    <t>4</t>
  </si>
  <si>
    <t>190006319410412024</t>
  </si>
  <si>
    <t>103/FY24</t>
  </si>
  <si>
    <t>*OQPC INVOICE 103/FY24</t>
  </si>
  <si>
    <t>20231220</t>
  </si>
  <si>
    <t>190006320310412024</t>
  </si>
  <si>
    <t>ER00069790</t>
  </si>
  <si>
    <t>*4500418949 MCDONALD R 34.5666 HR W.E 26.11.2023</t>
  </si>
  <si>
    <t>20231204</t>
  </si>
  <si>
    <t>51016903752024</t>
  </si>
  <si>
    <t>700047602</t>
  </si>
  <si>
    <t>ER00069295</t>
  </si>
  <si>
    <t>*4500418949 R MCDONALD WE29.10.2023 36.08HOURS</t>
  </si>
  <si>
    <t>20231208</t>
  </si>
  <si>
    <t>51016917602024</t>
  </si>
  <si>
    <t>700047645</t>
  </si>
  <si>
    <t xml:space="preserve">Invoice received on the 30/11/23 for payment from vendor, have updated document date from 03/11/23 to 30/11/23. </t>
  </si>
  <si>
    <t>ER00069915</t>
  </si>
  <si>
    <t>*4500418949 R. MCDONALD WE 03.12.23 20.30HRS</t>
  </si>
  <si>
    <t>51016938662024</t>
  </si>
  <si>
    <t>700047667</t>
  </si>
  <si>
    <t>DPC00509</t>
  </si>
  <si>
    <t>20231214</t>
  </si>
  <si>
    <t>51016948782024</t>
  </si>
  <si>
    <t>700047684</t>
  </si>
  <si>
    <t>Invoice received on the 30/10/23 by business unit, send to Finance to process on the 06/12/23 which was processed and sent to QSS for payment which was paid on the 15/12/2023. Email on the 06/12/23 which business unit sent advised that it was missed on there end. Not in Tops.</t>
  </si>
  <si>
    <t>INV14336</t>
  </si>
  <si>
    <t>eDRMS Project</t>
  </si>
  <si>
    <t>*4500419218 Milestone 1 Planning &amp; Preparation Pha</t>
  </si>
  <si>
    <t>51016962972024</t>
  </si>
  <si>
    <t>700047768</t>
  </si>
  <si>
    <t>Information Services</t>
  </si>
  <si>
    <t>Invoice received on the 18/10/23 by business unit, reviewed by manager and was sent to another officer in team on the 20/10/23 to check if all good before payment processing. Reply to Lois from the officer in there team was sent on the 24/11/23.
Invoice received by Finance on the 15/12/23 and was sent to QSS on the same day which payment was processed on the 21/12/23 to vendor.</t>
  </si>
  <si>
    <t>ER00070045</t>
  </si>
  <si>
    <t>*4500418949 R MCDONALD WE 10/12/23 29.08 HRS</t>
  </si>
  <si>
    <t>51016964912024</t>
  </si>
  <si>
    <t>700047731</t>
  </si>
  <si>
    <t xml:space="preserve">Kinga Nowacka </t>
  </si>
  <si>
    <t>Invoice processed on the 16.11.2023 but paid on the 16.12.23 due to payment terms being 30days instead of 20 days for small business. Note that this business has not registered as small business and therefore has been excluded from the report in accordance with the DESBt definition of small business</t>
  </si>
  <si>
    <t>Invoice processed on the 20.11.2023 but paid on the 14.12.23 due to payment terms being 30days instead of 20 days for small business.  Note that this business has not registered as small business and therefore has been excluded from the report in accordance with the DESBt definition of small business</t>
  </si>
  <si>
    <t>no</t>
  </si>
  <si>
    <t>TOTAL Value of Invoices paid on time</t>
  </si>
  <si>
    <t>July</t>
  </si>
  <si>
    <t>Aug</t>
  </si>
  <si>
    <t>Sept</t>
  </si>
  <si>
    <t>Workings - Reviewer</t>
  </si>
  <si>
    <t>Number of Invoices that are LATE</t>
  </si>
  <si>
    <t>Non-Small</t>
  </si>
  <si>
    <t>two for Sept</t>
  </si>
  <si>
    <t>This includes the number of claims made by Small Businesses.</t>
  </si>
  <si>
    <t xml:space="preserve">Eligible claims for penalty interest SmallBus: </t>
  </si>
  <si>
    <t>Nil for the current Qtr.</t>
  </si>
  <si>
    <t>Dec Qtr</t>
  </si>
  <si>
    <t>Oct</t>
  </si>
  <si>
    <t>Nov</t>
  </si>
  <si>
    <t>Dec</t>
  </si>
  <si>
    <t>Total</t>
  </si>
  <si>
    <t>Total Inv</t>
  </si>
  <si>
    <t>Late Inv</t>
  </si>
  <si>
    <r>
      <t>Refer to Doc/25/8919, Tab</t>
    </r>
    <r>
      <rPr>
        <i/>
        <sz val="11"/>
        <color theme="1"/>
        <rFont val="Calibri"/>
        <family val="2"/>
        <scheme val="minor"/>
      </rPr>
      <t xml:space="preserve"> WoG Checking</t>
    </r>
    <r>
      <rPr>
        <sz val="11"/>
        <color theme="1"/>
        <rFont val="Calibri"/>
        <family val="2"/>
        <scheme val="minor"/>
      </rPr>
      <t>, Columns U, V and W</t>
    </r>
  </si>
  <si>
    <r>
      <t xml:space="preserve">Refer to Oct analysis, </t>
    </r>
    <r>
      <rPr>
        <i/>
        <sz val="11"/>
        <color theme="1"/>
        <rFont val="Calibri"/>
        <family val="2"/>
        <scheme val="minor"/>
      </rPr>
      <t>Dashboard</t>
    </r>
    <r>
      <rPr>
        <sz val="11"/>
        <color theme="1"/>
        <rFont val="Calibri"/>
        <family val="2"/>
        <scheme val="minor"/>
      </rPr>
      <t xml:space="preserve"> Tab</t>
    </r>
  </si>
  <si>
    <r>
      <t xml:space="preserve">Refer to Nov analysis, </t>
    </r>
    <r>
      <rPr>
        <i/>
        <sz val="11"/>
        <color theme="1"/>
        <rFont val="Calibri"/>
        <family val="2"/>
        <scheme val="minor"/>
      </rPr>
      <t>Dashboard</t>
    </r>
    <r>
      <rPr>
        <sz val="11"/>
        <color theme="1"/>
        <rFont val="Calibri"/>
        <family val="2"/>
        <scheme val="minor"/>
      </rPr>
      <t xml:space="preserve"> Tab</t>
    </r>
  </si>
  <si>
    <r>
      <t xml:space="preserve">Refer to Dec analysis, </t>
    </r>
    <r>
      <rPr>
        <i/>
        <sz val="11"/>
        <color theme="1"/>
        <rFont val="Calibri"/>
        <family val="2"/>
        <scheme val="minor"/>
      </rPr>
      <t>Dashboard</t>
    </r>
    <r>
      <rPr>
        <sz val="11"/>
        <color theme="1"/>
        <rFont val="Calibri"/>
        <family val="2"/>
        <scheme val="minor"/>
      </rPr>
      <t xml:space="preserve">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</si>
</sst>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4" formatCode="_-&quot;$&quot;* #,##0.00_-;\-&quot;$&quot;* #,##0.00_-;_-&quot;$&quot;* &quot;-&quot;??_-;_-@_-"/>
    <numFmt numFmtId="43" formatCode="_-* #,##0.00_-;\-* #,##0.00_-;_-* &quot;-&quot;??_-;_-@_-"/>
    <numFmt numFmtId="164" formatCode="0.0%"/>
    <numFmt numFmtId="165" formatCode="0.000%"/>
    <numFmt numFmtId="166" formatCode="[$-F400]h:mm:ss\ AM/PM"/>
    <numFmt numFmtId="167" formatCode="#,##0.000"/>
    <numFmt numFmtId="168" formatCode="_-* #,##0_-;\-* #,##0_-;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rgb="FFFF0000"/>
      <name val="Calibri"/>
      <family val="2"/>
      <scheme val="minor"/>
    </font>
    <font>
      <b/>
      <sz val="11"/>
      <color rgb="FFFF0000"/>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10"/>
      <name val="Arial"/>
      <family val="2"/>
    </font>
    <font>
      <sz val="11"/>
      <name val="Calibri"/>
      <family val="2"/>
      <scheme val="minor"/>
    </font>
    <font>
      <sz val="8"/>
      <name val="Calibri"/>
      <family val="2"/>
      <scheme val="minor"/>
    </font>
    <font>
      <i/>
      <sz val="11"/>
      <color theme="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indexed="22"/>
        <bgColor indexed="64"/>
      </patternFill>
    </fill>
    <fill>
      <patternFill patternType="solid">
        <fgColor rgb="FFFFC00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00B0F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99CC"/>
        <bgColor indexed="64"/>
      </patternFill>
    </fill>
    <fill>
      <patternFill patternType="solid">
        <fgColor theme="8" tint="0.39997558519241921"/>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21" fillId="0" borderId="0"/>
    <xf numFmtId="0" fontId="21" fillId="0" borderId="0"/>
  </cellStyleXfs>
  <cellXfs count="131">
    <xf numFmtId="0" fontId="0" fillId="0" borderId="0" xfId="0"/>
    <xf numFmtId="0" fontId="0" fillId="0" borderId="0" xfId="0" applyAlignment="1">
      <alignment wrapText="1"/>
    </xf>
    <xf numFmtId="0" fontId="13" fillId="9" borderId="10" xfId="18" applyFont="1" applyBorder="1" applyAlignment="1">
      <alignment horizontal="center" vertical="center"/>
    </xf>
    <xf numFmtId="0" fontId="13" fillId="9" borderId="10" xfId="18" applyFont="1" applyBorder="1" applyAlignment="1">
      <alignment horizontal="center" vertical="center" wrapText="1"/>
    </xf>
    <xf numFmtId="0" fontId="16" fillId="33" borderId="14" xfId="0" applyFont="1" applyFill="1" applyBorder="1" applyAlignment="1">
      <alignment horizontal="center" wrapText="1"/>
    </xf>
    <xf numFmtId="43" fontId="16" fillId="33" borderId="14" xfId="43" applyFont="1" applyFill="1" applyBorder="1" applyAlignment="1">
      <alignment horizontal="center" wrapText="1"/>
    </xf>
    <xf numFmtId="0" fontId="16" fillId="33" borderId="14" xfId="0" applyFont="1" applyFill="1" applyBorder="1" applyAlignment="1">
      <alignment wrapText="1"/>
    </xf>
    <xf numFmtId="0" fontId="16" fillId="34" borderId="14" xfId="0" applyFont="1" applyFill="1" applyBorder="1" applyAlignment="1">
      <alignment horizontal="center" wrapText="1"/>
    </xf>
    <xf numFmtId="43" fontId="16" fillId="34" borderId="14" xfId="43" applyFont="1" applyFill="1" applyBorder="1" applyAlignment="1">
      <alignment horizontal="center" wrapText="1"/>
    </xf>
    <xf numFmtId="9" fontId="16" fillId="34" borderId="14" xfId="42" applyFont="1" applyFill="1" applyBorder="1" applyAlignment="1">
      <alignment wrapText="1"/>
    </xf>
    <xf numFmtId="0" fontId="1" fillId="35" borderId="14" xfId="45" applyFill="1" applyBorder="1" applyAlignment="1">
      <alignment wrapText="1"/>
    </xf>
    <xf numFmtId="9" fontId="1" fillId="35" borderId="14" xfId="45" applyNumberFormat="1" applyFill="1" applyBorder="1" applyAlignment="1">
      <alignment wrapText="1"/>
    </xf>
    <xf numFmtId="0" fontId="1" fillId="35" borderId="14" xfId="45" applyFill="1" applyBorder="1" applyAlignment="1">
      <alignment horizontal="right" wrapText="1"/>
    </xf>
    <xf numFmtId="44" fontId="0" fillId="35" borderId="14" xfId="46" applyFont="1" applyFill="1" applyBorder="1" applyAlignment="1">
      <alignment horizontal="left" wrapText="1"/>
    </xf>
    <xf numFmtId="1" fontId="1" fillId="35" borderId="14" xfId="45" applyNumberFormat="1" applyFill="1" applyBorder="1" applyAlignment="1">
      <alignment wrapText="1"/>
    </xf>
    <xf numFmtId="44" fontId="0" fillId="35" borderId="14" xfId="46" applyFont="1" applyFill="1" applyBorder="1" applyAlignment="1">
      <alignment wrapText="1"/>
    </xf>
    <xf numFmtId="10" fontId="0" fillId="35" borderId="14" xfId="47" applyNumberFormat="1" applyFont="1" applyFill="1" applyBorder="1" applyAlignment="1">
      <alignment wrapText="1"/>
    </xf>
    <xf numFmtId="0" fontId="0" fillId="0" borderId="14" xfId="0" applyBorder="1"/>
    <xf numFmtId="43" fontId="0" fillId="0" borderId="14" xfId="43" applyFont="1" applyBorder="1"/>
    <xf numFmtId="9" fontId="0" fillId="0" borderId="14" xfId="42" applyFont="1" applyBorder="1"/>
    <xf numFmtId="9" fontId="0" fillId="0" borderId="0" xfId="0" applyNumberFormat="1"/>
    <xf numFmtId="0" fontId="0" fillId="0" borderId="14" xfId="45" applyFont="1" applyBorder="1"/>
    <xf numFmtId="0" fontId="0" fillId="35" borderId="14" xfId="0" applyFill="1" applyBorder="1" applyAlignment="1">
      <alignment wrapText="1"/>
    </xf>
    <xf numFmtId="44" fontId="0" fillId="35" borderId="14" xfId="44" applyFont="1" applyFill="1" applyBorder="1" applyAlignment="1">
      <alignment wrapText="1"/>
    </xf>
    <xf numFmtId="0" fontId="0" fillId="35" borderId="14" xfId="0" applyFill="1" applyBorder="1" applyAlignment="1">
      <alignment horizontal="right" wrapText="1"/>
    </xf>
    <xf numFmtId="44" fontId="0" fillId="35" borderId="14" xfId="44" applyFont="1" applyFill="1" applyBorder="1" applyAlignment="1">
      <alignment horizontal="left" wrapText="1"/>
    </xf>
    <xf numFmtId="0" fontId="16" fillId="35" borderId="14" xfId="0" applyFont="1" applyFill="1" applyBorder="1" applyAlignment="1">
      <alignment wrapText="1"/>
    </xf>
    <xf numFmtId="0" fontId="16" fillId="35" borderId="14" xfId="45" applyFont="1" applyFill="1" applyBorder="1" applyAlignment="1">
      <alignment wrapText="1"/>
    </xf>
    <xf numFmtId="44" fontId="16" fillId="35" borderId="14" xfId="44" applyFont="1" applyFill="1" applyBorder="1" applyAlignment="1">
      <alignment wrapText="1"/>
    </xf>
    <xf numFmtId="9" fontId="16" fillId="35" borderId="14" xfId="0" applyNumberFormat="1" applyFont="1" applyFill="1" applyBorder="1" applyAlignment="1">
      <alignment wrapText="1"/>
    </xf>
    <xf numFmtId="44" fontId="16" fillId="35" borderId="14" xfId="44" applyFont="1" applyFill="1" applyBorder="1" applyAlignment="1">
      <alignment horizontal="left" wrapText="1"/>
    </xf>
    <xf numFmtId="1" fontId="16" fillId="35" borderId="14" xfId="0" applyNumberFormat="1" applyFont="1" applyFill="1" applyBorder="1" applyAlignment="1">
      <alignment wrapText="1"/>
    </xf>
    <xf numFmtId="9" fontId="16" fillId="35" borderId="14" xfId="42" applyFont="1" applyFill="1" applyBorder="1" applyAlignment="1">
      <alignment wrapText="1"/>
    </xf>
    <xf numFmtId="0" fontId="16" fillId="0" borderId="0" xfId="0" applyFont="1"/>
    <xf numFmtId="0" fontId="16" fillId="0" borderId="14" xfId="0" applyFont="1" applyBorder="1"/>
    <xf numFmtId="43" fontId="16" fillId="0" borderId="14" xfId="43" applyFont="1" applyBorder="1"/>
    <xf numFmtId="9" fontId="16" fillId="0" borderId="14" xfId="42" applyFont="1" applyBorder="1"/>
    <xf numFmtId="9" fontId="16" fillId="0" borderId="0" xfId="0" applyNumberFormat="1" applyFont="1"/>
    <xf numFmtId="165" fontId="0" fillId="35" borderId="14" xfId="0" applyNumberFormat="1" applyFill="1" applyBorder="1" applyAlignment="1">
      <alignment wrapText="1"/>
    </xf>
    <xf numFmtId="165" fontId="0" fillId="35" borderId="14" xfId="42" applyNumberFormat="1" applyFont="1" applyFill="1" applyBorder="1" applyAlignment="1">
      <alignment wrapText="1"/>
    </xf>
    <xf numFmtId="0" fontId="0" fillId="0" borderId="0" xfId="0" applyAlignment="1">
      <alignment horizontal="left" wrapText="1"/>
    </xf>
    <xf numFmtId="43" fontId="0" fillId="0" borderId="0" xfId="43" applyFont="1"/>
    <xf numFmtId="0" fontId="16" fillId="0" borderId="0" xfId="0" applyFont="1" applyAlignment="1">
      <alignment horizontal="right"/>
    </xf>
    <xf numFmtId="164" fontId="16" fillId="0" borderId="0" xfId="42" applyNumberFormat="1" applyFont="1" applyAlignment="1">
      <alignment horizontal="left" wrapText="1"/>
    </xf>
    <xf numFmtId="0" fontId="16" fillId="0" borderId="0" xfId="0" applyFont="1" applyAlignment="1">
      <alignment wrapText="1"/>
    </xf>
    <xf numFmtId="164" fontId="16" fillId="0" borderId="0" xfId="42" applyNumberFormat="1" applyFont="1"/>
    <xf numFmtId="0" fontId="21" fillId="0" borderId="0" xfId="48"/>
    <xf numFmtId="0" fontId="21" fillId="0" borderId="0" xfId="48" applyAlignment="1">
      <alignment vertical="top"/>
    </xf>
    <xf numFmtId="1" fontId="0" fillId="0" borderId="0" xfId="0" applyNumberFormat="1"/>
    <xf numFmtId="0" fontId="0" fillId="0" borderId="0" xfId="0" applyAlignment="1">
      <alignment vertical="top"/>
    </xf>
    <xf numFmtId="168" fontId="16" fillId="0" borderId="0" xfId="43" applyNumberFormat="1" applyFont="1"/>
    <xf numFmtId="17" fontId="0" fillId="0" borderId="0" xfId="0" applyNumberFormat="1" applyAlignment="1">
      <alignment horizontal="left" wrapText="1"/>
    </xf>
    <xf numFmtId="0" fontId="26" fillId="0" borderId="0" xfId="0" applyFont="1" applyAlignment="1">
      <alignment vertical="top"/>
    </xf>
    <xf numFmtId="0" fontId="26" fillId="0" borderId="0" xfId="0" applyFont="1"/>
    <xf numFmtId="0" fontId="21" fillId="36" borderId="15" xfId="48" applyFill="1" applyBorder="1" applyAlignment="1">
      <alignment wrapText="1"/>
    </xf>
    <xf numFmtId="0" fontId="21" fillId="36" borderId="15" xfId="48" applyFill="1" applyBorder="1" applyAlignment="1">
      <alignment horizontal="left"/>
    </xf>
    <xf numFmtId="37" fontId="20" fillId="34" borderId="15" xfId="0" applyNumberFormat="1" applyFont="1" applyFill="1" applyBorder="1" applyAlignment="1">
      <alignment wrapText="1"/>
    </xf>
    <xf numFmtId="0" fontId="20" fillId="34" borderId="15" xfId="0" applyFont="1" applyFill="1" applyBorder="1" applyAlignment="1">
      <alignment wrapText="1"/>
    </xf>
    <xf numFmtId="0" fontId="20" fillId="34" borderId="15" xfId="0" applyFont="1" applyFill="1" applyBorder="1" applyAlignment="1">
      <alignment horizontal="left" wrapText="1"/>
    </xf>
    <xf numFmtId="0" fontId="16" fillId="39" borderId="15" xfId="0" applyFont="1" applyFill="1" applyBorder="1" applyAlignment="1">
      <alignment horizontal="left" wrapText="1"/>
    </xf>
    <xf numFmtId="0" fontId="16" fillId="40" borderId="15" xfId="0" applyFont="1" applyFill="1" applyBorder="1" applyAlignment="1">
      <alignment wrapText="1"/>
    </xf>
    <xf numFmtId="0" fontId="16" fillId="39" borderId="15" xfId="0" applyFont="1" applyFill="1" applyBorder="1" applyAlignment="1">
      <alignment wrapText="1"/>
    </xf>
    <xf numFmtId="0" fontId="16" fillId="41" borderId="15" xfId="0" applyFont="1" applyFill="1" applyBorder="1" applyAlignment="1">
      <alignment wrapText="1"/>
    </xf>
    <xf numFmtId="0" fontId="13" fillId="43" borderId="15" xfId="0" applyFont="1" applyFill="1" applyBorder="1" applyAlignment="1">
      <alignment wrapText="1"/>
    </xf>
    <xf numFmtId="0" fontId="13" fillId="43" borderId="15" xfId="0" applyFont="1" applyFill="1" applyBorder="1" applyAlignment="1">
      <alignment horizontal="left" wrapText="1"/>
    </xf>
    <xf numFmtId="0" fontId="0" fillId="0" borderId="0" xfId="0" applyAlignment="1">
      <alignment horizontal="center"/>
    </xf>
    <xf numFmtId="0" fontId="0" fillId="0" borderId="14" xfId="0" applyBorder="1" applyAlignment="1">
      <alignment horizontal="center"/>
    </xf>
    <xf numFmtId="6" fontId="0" fillId="0" borderId="14" xfId="0" applyNumberFormat="1" applyBorder="1" applyAlignment="1">
      <alignment horizontal="center"/>
    </xf>
    <xf numFmtId="164" fontId="0" fillId="0" borderId="14" xfId="0" applyNumberFormat="1" applyBorder="1" applyAlignment="1">
      <alignment horizontal="center"/>
    </xf>
    <xf numFmtId="44" fontId="0" fillId="0" borderId="0" xfId="44" applyFont="1" applyAlignment="1">
      <alignment horizontal="center"/>
    </xf>
    <xf numFmtId="164" fontId="16" fillId="35" borderId="14" xfId="45" applyNumberFormat="1" applyFont="1" applyFill="1" applyBorder="1" applyAlignment="1">
      <alignment wrapText="1"/>
    </xf>
    <xf numFmtId="0" fontId="26" fillId="0" borderId="0" xfId="0" applyFont="1" applyAlignment="1">
      <alignment wrapText="1"/>
    </xf>
    <xf numFmtId="43" fontId="16" fillId="44" borderId="0" xfId="43" applyFont="1" applyFill="1" applyAlignment="1"/>
    <xf numFmtId="168" fontId="16" fillId="44" borderId="0" xfId="43" applyNumberFormat="1" applyFont="1" applyFill="1" applyAlignment="1"/>
    <xf numFmtId="0" fontId="21" fillId="36" borderId="15" xfId="48" applyFill="1" applyBorder="1"/>
    <xf numFmtId="0" fontId="16" fillId="37" borderId="15" xfId="0" applyFont="1" applyFill="1" applyBorder="1"/>
    <xf numFmtId="0" fontId="16" fillId="38" borderId="15" xfId="0" applyFont="1" applyFill="1" applyBorder="1"/>
    <xf numFmtId="0" fontId="25" fillId="42" borderId="15" xfId="49" applyFont="1" applyFill="1" applyBorder="1"/>
    <xf numFmtId="0" fontId="0" fillId="0" borderId="12" xfId="0" applyBorder="1"/>
    <xf numFmtId="14" fontId="0" fillId="0" borderId="0" xfId="0" applyNumberFormat="1" applyAlignment="1">
      <alignment horizontal="right"/>
    </xf>
    <xf numFmtId="166" fontId="0" fillId="0" borderId="0" xfId="0" applyNumberFormat="1" applyAlignment="1">
      <alignment horizontal="right"/>
    </xf>
    <xf numFmtId="167" fontId="0" fillId="0" borderId="0" xfId="0" applyNumberFormat="1" applyAlignment="1">
      <alignment horizontal="right"/>
    </xf>
    <xf numFmtId="3" fontId="0" fillId="0" borderId="0" xfId="0" applyNumberFormat="1" applyAlignment="1">
      <alignment horizontal="right"/>
    </xf>
    <xf numFmtId="0" fontId="0" fillId="0" borderId="0" xfId="45" applyFont="1"/>
    <xf numFmtId="14" fontId="26" fillId="0" borderId="0" xfId="0" applyNumberFormat="1" applyFont="1" applyAlignment="1">
      <alignment horizontal="right" vertical="top"/>
    </xf>
    <xf numFmtId="166" fontId="26" fillId="0" borderId="0" xfId="0" applyNumberFormat="1" applyFont="1" applyAlignment="1">
      <alignment horizontal="right" vertical="top"/>
    </xf>
    <xf numFmtId="167" fontId="26" fillId="0" borderId="0" xfId="0" applyNumberFormat="1" applyFont="1" applyAlignment="1">
      <alignment horizontal="right" vertical="top"/>
    </xf>
    <xf numFmtId="3" fontId="26" fillId="0" borderId="0" xfId="0" applyNumberFormat="1" applyFont="1" applyAlignment="1">
      <alignment horizontal="right" vertical="top"/>
    </xf>
    <xf numFmtId="0" fontId="26" fillId="0" borderId="0" xfId="0" applyFont="1" applyAlignment="1">
      <alignment vertical="top" wrapText="1"/>
    </xf>
    <xf numFmtId="14" fontId="0" fillId="0" borderId="0" xfId="0" applyNumberFormat="1" applyAlignment="1">
      <alignment horizontal="right" vertical="top"/>
    </xf>
    <xf numFmtId="166" fontId="0" fillId="0" borderId="0" xfId="0" applyNumberFormat="1" applyAlignment="1">
      <alignment horizontal="right" vertical="top"/>
    </xf>
    <xf numFmtId="167" fontId="0" fillId="0" borderId="0" xfId="0" applyNumberFormat="1" applyAlignment="1">
      <alignment horizontal="right" vertical="top"/>
    </xf>
    <xf numFmtId="3" fontId="0" fillId="0" borderId="0" xfId="0" applyNumberFormat="1" applyAlignment="1">
      <alignment horizontal="right" vertical="top"/>
    </xf>
    <xf numFmtId="43" fontId="26" fillId="0" borderId="0" xfId="43" applyFont="1" applyAlignment="1">
      <alignment vertical="top"/>
    </xf>
    <xf numFmtId="43" fontId="0" fillId="0" borderId="0" xfId="43" applyFont="1" applyAlignment="1">
      <alignment vertical="top"/>
    </xf>
    <xf numFmtId="44" fontId="21" fillId="0" borderId="0" xfId="48" applyNumberFormat="1"/>
    <xf numFmtId="9" fontId="0" fillId="35" borderId="14" xfId="47" applyFont="1" applyFill="1" applyBorder="1" applyAlignment="1">
      <alignment wrapText="1"/>
    </xf>
    <xf numFmtId="1" fontId="0" fillId="0" borderId="14" xfId="0" applyNumberFormat="1" applyBorder="1" applyAlignment="1">
      <alignment horizontal="center"/>
    </xf>
    <xf numFmtId="0" fontId="16" fillId="0" borderId="14" xfId="0" applyFont="1" applyBorder="1" applyAlignment="1">
      <alignment horizontal="center"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2" xfId="0" applyBorder="1"/>
    <xf numFmtId="0" fontId="16" fillId="0" borderId="23" xfId="0" applyFont="1" applyBorder="1"/>
    <xf numFmtId="1" fontId="16" fillId="41" borderId="21" xfId="0" applyNumberFormat="1" applyFont="1" applyFill="1" applyBorder="1"/>
    <xf numFmtId="164" fontId="0" fillId="0" borderId="21" xfId="42" applyNumberFormat="1" applyFont="1" applyBorder="1"/>
    <xf numFmtId="0" fontId="16" fillId="0" borderId="22" xfId="0" applyFont="1" applyBorder="1" applyAlignment="1">
      <alignment horizontal="center" wrapText="1"/>
    </xf>
    <xf numFmtId="17" fontId="0" fillId="0" borderId="0" xfId="0" applyNumberFormat="1" applyAlignment="1">
      <alignment horizontal="left"/>
    </xf>
    <xf numFmtId="0" fontId="16" fillId="0" borderId="16" xfId="0" applyFont="1" applyBorder="1"/>
    <xf numFmtId="0" fontId="16" fillId="0" borderId="20" xfId="0" applyFont="1" applyBorder="1"/>
    <xf numFmtId="0" fontId="16" fillId="0" borderId="21" xfId="0" applyFont="1" applyBorder="1"/>
    <xf numFmtId="0" fontId="16" fillId="0" borderId="18" xfId="0" applyFont="1" applyBorder="1" applyAlignment="1">
      <alignment horizontal="center" wrapText="1"/>
    </xf>
    <xf numFmtId="0" fontId="16" fillId="0" borderId="19" xfId="0" applyFont="1" applyBorder="1" applyAlignment="1">
      <alignment horizontal="right"/>
    </xf>
    <xf numFmtId="0" fontId="16" fillId="0" borderId="18" xfId="0" applyFont="1" applyBorder="1"/>
    <xf numFmtId="0" fontId="16" fillId="0" borderId="19" xfId="0" applyFont="1" applyBorder="1"/>
    <xf numFmtId="0" fontId="0" fillId="0" borderId="23" xfId="0" applyBorder="1"/>
    <xf numFmtId="9" fontId="0" fillId="0" borderId="21" xfId="42" applyFont="1" applyBorder="1"/>
    <xf numFmtId="0" fontId="16" fillId="0" borderId="23" xfId="0" applyFont="1" applyBorder="1" applyAlignment="1">
      <alignment horizontal="left" wrapText="1"/>
    </xf>
    <xf numFmtId="0" fontId="16" fillId="0" borderId="24" xfId="0" applyFont="1" applyBorder="1" applyAlignment="1">
      <alignment horizontal="left" wrapText="1"/>
    </xf>
    <xf numFmtId="0" fontId="16" fillId="0" borderId="0" xfId="0" applyFont="1" applyAlignment="1">
      <alignment horizontal="left" wrapText="1"/>
    </xf>
    <xf numFmtId="0" fontId="16" fillId="0" borderId="16" xfId="0" applyFont="1" applyBorder="1" applyAlignment="1">
      <alignment horizontal="center" wrapText="1"/>
    </xf>
    <xf numFmtId="0" fontId="0" fillId="0" borderId="22" xfId="0" applyBorder="1" applyAlignment="1">
      <alignment wrapText="1"/>
    </xf>
    <xf numFmtId="0" fontId="0" fillId="0" borderId="17" xfId="0" applyBorder="1" applyAlignment="1">
      <alignment wrapText="1"/>
    </xf>
    <xf numFmtId="0" fontId="13" fillId="9" borderId="10" xfId="18" applyFont="1" applyBorder="1" applyAlignment="1">
      <alignment horizontal="center" vertical="center" wrapText="1"/>
    </xf>
    <xf numFmtId="0" fontId="13" fillId="9" borderId="13" xfId="18" applyFont="1" applyBorder="1" applyAlignment="1">
      <alignment horizontal="center" vertical="center" wrapText="1"/>
    </xf>
    <xf numFmtId="0" fontId="18" fillId="33" borderId="11" xfId="0" applyFont="1" applyFill="1" applyBorder="1" applyAlignment="1">
      <alignment horizontal="center" wrapText="1"/>
    </xf>
    <xf numFmtId="0" fontId="18" fillId="33" borderId="12" xfId="0" applyFont="1" applyFill="1" applyBorder="1" applyAlignment="1">
      <alignment horizontal="center" wrapText="1"/>
    </xf>
    <xf numFmtId="0" fontId="18" fillId="34" borderId="11" xfId="0" applyFont="1" applyFill="1" applyBorder="1" applyAlignment="1">
      <alignment horizontal="center" wrapText="1"/>
    </xf>
    <xf numFmtId="0" fontId="18" fillId="34" borderId="12" xfId="0" applyFont="1" applyFill="1" applyBorder="1" applyAlignment="1">
      <alignment horizontal="center" wrapText="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Currency" xfId="44" builtinId="4"/>
    <cellStyle name="Currency 2" xfId="46" xr:uid="{05F98442-D1FC-4FAD-8A56-E5A09C701716}"/>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8" xr:uid="{FD62F106-4652-42A5-9B56-0CDD767E87F2}"/>
    <cellStyle name="Normal 2 2" xfId="49" xr:uid="{5C9E95F0-AA54-4C48-B583-C9B481174132}"/>
    <cellStyle name="Normal 2 4 2" xfId="45" xr:uid="{3FBEE6F5-C070-4503-9439-B4C026D3A5FD}"/>
    <cellStyle name="Note" xfId="15" builtinId="10" customBuiltin="1"/>
    <cellStyle name="Output" xfId="10" builtinId="21" customBuiltin="1"/>
    <cellStyle name="Percent" xfId="42" builtinId="5"/>
    <cellStyle name="Percent 2 2" xfId="47" xr:uid="{CAF4C1EC-7E25-4EAC-A4FE-FCDB83CD760D}"/>
    <cellStyle name="Title" xfId="1" builtinId="15" customBuiltin="1"/>
    <cellStyle name="Total" xfId="17" builtinId="25" customBuiltin="1"/>
    <cellStyle name="Warning Text" xfId="14" builtinId="11" customBuiltin="1"/>
  </cellStyles>
  <dxfs count="2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vertical="bottom" textRotation="0" indent="0" justifyLastLine="0" shrinkToFit="0" readingOrder="0"/>
    </dxf>
    <dxf>
      <alignment vertical="bottom" textRotation="0" indent="0" justifyLastLine="0" shrinkToFit="0" readingOrder="0"/>
    </dxf>
    <dxf>
      <alignment vertical="bottom" textRotation="0" indent="0" justifyLastLine="0" shrinkToFit="0" readingOrder="0"/>
    </dxf>
    <dxf>
      <font>
        <strike val="0"/>
        <outline val="0"/>
        <shadow val="0"/>
        <u val="none"/>
        <vertAlign val="baseline"/>
        <color auto="1"/>
      </font>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alignment vertical="bottom" textRotation="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1" indent="0" justifyLastLine="0" shrinkToFit="0" readingOrder="0"/>
    </dxf>
    <dxf>
      <alignment vertical="bottom" textRotation="0" indent="0" justifyLastLine="0" shrinkToFit="0" readingOrder="0"/>
    </dxf>
    <dxf>
      <alignment vertical="bottom" textRotation="0" indent="0" justifyLastLine="0" shrinkToFit="0" readingOrder="0"/>
    </dxf>
    <dxf>
      <alignment vertical="bottom" textRotation="0" indent="0" justifyLastLine="0" shrinkToFit="0" readingOrder="0"/>
    </dxf>
    <dxf>
      <alignment vertical="bottom" textRotation="0" indent="0" justifyLastLine="0" shrinkToFit="0" readingOrder="0"/>
    </dxf>
    <dxf>
      <numFmt numFmtId="0" formatCode="General"/>
      <alignment vertical="bottom" textRotation="0" indent="0" justifyLastLine="0" shrinkToFit="0" readingOrder="0"/>
    </dxf>
    <dxf>
      <font>
        <b val="0"/>
        <i val="0"/>
        <strike val="0"/>
        <condense val="0"/>
        <extend val="0"/>
        <outline val="0"/>
        <shadow val="0"/>
        <u val="none"/>
        <vertAlign val="baseline"/>
        <sz val="11"/>
        <color auto="1"/>
        <name val="Calibri"/>
        <family val="2"/>
        <scheme val="minor"/>
      </font>
      <alignment vertical="bottom" textRotation="0" indent="0" justifyLastLine="0" shrinkToFit="0" readingOrder="0"/>
    </dxf>
    <dxf>
      <font>
        <b val="0"/>
        <i val="0"/>
        <strike val="0"/>
        <condense val="0"/>
        <extend val="0"/>
        <outline val="0"/>
        <shadow val="0"/>
        <u val="none"/>
        <vertAlign val="baseline"/>
        <sz val="11"/>
        <color auto="1"/>
        <name val="Calibri"/>
        <family val="2"/>
        <scheme val="minor"/>
      </font>
      <alignment vertical="bottom" textRotation="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7" formatCode="#,##0.00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7" formatCode="#,##0.00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6" formatCode="[$-F400]h:mm:ss\ AM/PM"/>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0" indent="0" justifyLastLine="0" shrinkToFit="0" readingOrder="0"/>
    </dxf>
    <dxf>
      <border outline="0">
        <top style="thin">
          <color indexed="64"/>
        </top>
      </border>
    </dxf>
    <dxf>
      <alignment vertical="bottom" textRotation="0" indent="0" justifyLastLine="0" shrinkToFit="0" readingOrder="0"/>
    </dxf>
    <dxf>
      <border outline="0">
        <bottom style="thin">
          <color indexed="64"/>
        </bottom>
      </border>
    </dxf>
    <dxf>
      <alignment vertical="bottom"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B6F6F4-E11A-412B-836F-0929AA9C94FB}" name="Table1" displayName="Table1" ref="A2:CT60" totalsRowShown="0" headerRowDxfId="206" dataDxfId="204" headerRowBorderDxfId="205" tableBorderDxfId="203" dataCellStyle="Normal 2">
  <autoFilter ref="A2:CT60" xr:uid="{37B6F6F4-E11A-412B-836F-0929AA9C94FB}">
    <filterColumn colId="85">
      <filters>
        <filter val="Yes"/>
      </filters>
    </filterColumn>
  </autoFilter>
  <tableColumns count="98">
    <tableColumn id="1" xr3:uid="{5BB7F3CA-D6F9-40C2-88C0-9A5943F27771}" name="Company Code" dataDxfId="202"/>
    <tableColumn id="2" xr3:uid="{B3490090-F908-4436-9EA6-AD23AFD2AF44}" name="Document Number" dataDxfId="201"/>
    <tableColumn id="3" xr3:uid="{7E08A794-CD1A-4738-88A1-FDAFC0B96344}" name="Fiscal Year" dataDxfId="200"/>
    <tableColumn id="4" xr3:uid="{547BB7F3-E70E-4610-93AF-042F10E8E1DF}" name="Posting Period" dataDxfId="199"/>
    <tableColumn id="5" xr3:uid="{7A92A1DB-5FC6-4699-BB22-BFDF98CA08C7}" name="Entry Date" dataDxfId="198"/>
    <tableColumn id="6" xr3:uid="{74A7391C-524C-4925-935C-E5501BF7DF11}" name="Posting Date" dataDxfId="197"/>
    <tableColumn id="7" xr3:uid="{3DFF80DA-2B35-49CE-AD15-4C987F7DCAD1}" name="Document Date" dataDxfId="196"/>
    <tableColumn id="8" xr3:uid="{A2507336-10FC-45F2-974E-835B398D5141}" name="Document Type" dataDxfId="195"/>
    <tableColumn id="9" xr3:uid="{891459B1-D1BF-4DCA-ABC5-92E39454F587}" name="Reference" dataDxfId="194"/>
    <tableColumn id="10" xr3:uid="{E8C063B7-24AA-4B54-9C12-08394218BFA4}" name="User name" dataDxfId="193"/>
    <tableColumn id="11" xr3:uid="{5A24953D-FC9A-40E7-BAE6-A990BC5B85DF}" name="Line item" dataDxfId="192"/>
    <tableColumn id="12" xr3:uid="{2BE4C56A-A413-447F-BC38-FB4A1FCD98C9}" name="Account Type" dataDxfId="191"/>
    <tableColumn id="13" xr3:uid="{276031BB-7E60-4092-B286-C99BE62B1444}" name="Tax code" dataDxfId="190"/>
    <tableColumn id="14" xr3:uid="{477FA94E-B051-4BB7-BBA1-825FF0A84A80}" name="GL Account Description" dataDxfId="189"/>
    <tableColumn id="15" xr3:uid="{FC86E8FA-5036-4C20-8212-1E236C14196B}" name="Vendor" dataDxfId="188"/>
    <tableColumn id="16" xr3:uid="{F905A931-9EAC-47B6-8054-9C68582B8E8D}" name="Vendor Account Group" dataDxfId="187"/>
    <tableColumn id="17" xr3:uid="{7A79AB55-DEE4-45FA-ADCF-F7A4ADFF88CE}" name="Vendor Description" dataDxfId="186"/>
    <tableColumn id="18" xr3:uid="{820C01EF-CB48-4341-9947-528E2CE68A59}" name="Vendor Prev Acc No." dataDxfId="185"/>
    <tableColumn id="19" xr3:uid="{9A2E1755-6066-4107-9B7D-49FF7F5706C8}" name="Customer" dataDxfId="184"/>
    <tableColumn id="20" xr3:uid="{B3A2005C-A6BC-44BB-A3C2-A4390A198D33}" name="Customer Account Group" dataDxfId="183"/>
    <tableColumn id="21" xr3:uid="{C2FD8D36-B1EA-424D-ADE7-777F196AB44F}" name="Customer Description" dataDxfId="182"/>
    <tableColumn id="22" xr3:uid="{092808FD-15E0-4237-ADE0-4634C4EBA1A8}" name="Cust Prev Acc No." dataDxfId="181"/>
    <tableColumn id="23" xr3:uid="{1A9B47A7-E94F-4842-982C-53B9A85BB770}" name="One-time account" dataDxfId="180"/>
    <tableColumn id="24" xr3:uid="{0285F4A3-3F90-4AD1-BFA7-69A824F8B075}" name="Account Address" dataDxfId="179"/>
    <tableColumn id="25" xr3:uid="{C553F44D-9EE8-4486-AEAF-7D3C53DE1C21}" name="Profit Center" dataDxfId="178"/>
    <tableColumn id="26" xr3:uid="{A7FF1C90-C146-4365-A33F-648C8475B4A9}" name="Profit Centre Description" dataDxfId="177"/>
    <tableColumn id="27" xr3:uid="{52C240DD-D2FB-4D9F-BB4B-381739E534ED}" name="Cost Center" dataDxfId="176"/>
    <tableColumn id="28" xr3:uid="{8DCDA473-2675-4054-AA03-0C6664617BAB}" name="Cost Centre Description" dataDxfId="175"/>
    <tableColumn id="29" xr3:uid="{AAA43EE1-9223-4F68-9AEF-E09FB3412141}" name="Order" dataDxfId="174"/>
    <tableColumn id="30" xr3:uid="{7F2DFB65-BA48-4C60-BC32-3E49A5720521}" name="Internal Order Description" dataDxfId="173"/>
    <tableColumn id="31" xr3:uid="{04491F4B-2E71-40E7-B2D9-54DD287529C6}" name="External order no." dataDxfId="172"/>
    <tableColumn id="32" xr3:uid="{2D80EE10-1F2D-4C39-B50C-1CE8E4801467}" name="WBS Element" dataDxfId="171"/>
    <tableColumn id="33" xr3:uid="{59B304B1-DDAD-4254-8CCB-BA6288E2E9D7}" name="WBS Element Description" dataDxfId="170"/>
    <tableColumn id="34" xr3:uid="{ED1A4E9C-6534-438B-AB05-D1202D51C864}" name="Asset" dataDxfId="169"/>
    <tableColumn id="35" xr3:uid="{63885944-8CF9-4D2E-87E0-2E0FC6C24A39}" name="Purchasing Document" dataDxfId="168"/>
    <tableColumn id="36" xr3:uid="{6084EEE3-A132-4DF6-BA5A-2E6FB65A2715}" name="Item" dataDxfId="167"/>
    <tableColumn id="37" xr3:uid="{B7532FCB-ABE4-4684-8746-4DA35FC3D395}" name="Text" dataDxfId="166"/>
    <tableColumn id="38" xr3:uid="{1DE7BA96-B9A2-4D3F-A07C-8ADC8D8970B9}" name="Assignment" dataDxfId="165"/>
    <tableColumn id="39" xr3:uid="{9C8D8400-BA78-4258-801B-80ECEBB8082D}" name="Terms of Payment" dataDxfId="164"/>
    <tableColumn id="40" xr3:uid="{1FB75392-8291-4649-A82C-4E1A6588C7CF}" name="Payment Method" dataDxfId="163"/>
    <tableColumn id="41" xr3:uid="{E5CD6FE1-4ACF-4DCA-8BD5-A27FDB63BC0D}" name="Payment Block" dataDxfId="162"/>
    <tableColumn id="42" xr3:uid="{E0104C49-7E45-42E8-9C4E-099F7DA03256}" name="Posting Key" dataDxfId="161"/>
    <tableColumn id="43" xr3:uid="{9E5894F0-A207-4178-836B-28813CF62B33}" name="Debit/Credit Ind." dataDxfId="160"/>
    <tableColumn id="44" xr3:uid="{A2752C47-B333-44BB-A341-BA3E9AD9960D}" name="Amount in LC" dataDxfId="159"/>
    <tableColumn id="45" xr3:uid="{91082DB2-2DC4-43BE-9BED-D77ACD2D8419}" name="Reference Transact." dataDxfId="158"/>
    <tableColumn id="46" xr3:uid="{C8441442-F54A-49C2-9BA3-3F938D95723F}" name="Reference Key" dataDxfId="157"/>
    <tableColumn id="47" xr3:uid="{3BD500D3-7915-45A7-9BD7-76EF5672B1D2}" name="Changed on" dataDxfId="156"/>
    <tableColumn id="48" xr3:uid="{BBA196C7-4D3B-4C40-B634-1D99FF472B43}" name="Time of Entry" dataDxfId="155"/>
    <tableColumn id="49" xr3:uid="{3A64433A-AB86-4AEE-9F32-40EE12070C9C}" name="Reversed with" dataDxfId="154"/>
    <tableColumn id="50" xr3:uid="{298B2209-0CCE-41D7-9CE5-10D46A0AF267}" name="Reverse posting date" dataDxfId="153"/>
    <tableColumn id="51" xr3:uid="{6604CFF5-A850-4516-9AE6-BE06C7DC3F9F}" name="Last update" dataDxfId="152"/>
    <tableColumn id="52" xr3:uid="{D7D8E866-7D88-4228-A391-AF83BE161A95}" name="Reversal flag" dataDxfId="151"/>
    <tableColumn id="53" xr3:uid="{C89DA7E9-6193-4E84-83E1-22905A57B721}" name="Clearing Document" dataDxfId="150"/>
    <tableColumn id="54" xr3:uid="{9AFE99DF-2932-4EA7-BC36-F9A1FA4D021F}" name="Clearing date" dataDxfId="149"/>
    <tableColumn id="55" xr3:uid="{E92BF5FF-767D-4895-B144-30499D4CF3DC}" name="Consolid.trans.type" dataDxfId="148"/>
    <tableColumn id="56" xr3:uid="{621FDA89-BCA3-4449-A4C3-DEF9A172FAFC}" name="Unit of Entry" dataDxfId="147"/>
    <tableColumn id="57" xr3:uid="{8A988FA4-6D26-4E99-BF86-2D3309E1733B}" name="Qty in Un. of Entry" dataDxfId="146"/>
    <tableColumn id="58" xr3:uid="{EB1B4CA6-3B4B-4057-9C82-A553E669E93F}" name="Dunning Area" dataDxfId="145"/>
    <tableColumn id="59" xr3:uid="{CE3740F2-F69D-4A34-8576-BFF763123CCE}" name="Material" dataDxfId="144"/>
    <tableColumn id="60" xr3:uid="{1CFF3079-5535-43E0-B633-AE427104E63B}" name="Quantity" dataDxfId="143"/>
    <tableColumn id="61" xr3:uid="{CA01E8B8-35FD-4144-B5EC-79615900B917}" name="Invoice reference" dataDxfId="142"/>
    <tableColumn id="62" xr3:uid="{699A2818-B2DB-48C2-A2D6-6FFC2FBD33ED}" name="Value Date" dataDxfId="141"/>
    <tableColumn id="63" xr3:uid="{DF9D1C86-E349-48A7-B4F1-D0771149E72A}" name="Sales Document" dataDxfId="140"/>
    <tableColumn id="64" xr3:uid="{827D6F77-8EAB-4A17-B4EA-7FAC0CA18051}" name=" " dataDxfId="139"/>
    <tableColumn id="65" xr3:uid="{3BF917B4-2FC6-4656-A4A8-07751F67B4F3}" name="Reverse clearing" dataDxfId="138"/>
    <tableColumn id="66" xr3:uid="{481253DA-385F-466A-BA81-708EB1C0D673}" name="Days 1" dataDxfId="137"/>
    <tableColumn id="67" xr3:uid="{1F6BFBBD-700E-46A2-AF8C-3DA3D16F5B50}" name="Transact. type" dataDxfId="136"/>
    <tableColumn id="68" xr3:uid="{C2D5EF0D-D5FD-407C-81C8-70FF89F1C054}" name="Baseline Payment Dte" dataDxfId="135"/>
    <tableColumn id="69" xr3:uid="{72E403F2-DE02-4135-BE7E-892293BBB4C1}" name="Segment" dataDxfId="134"/>
    <tableColumn id="70" xr3:uid="{43ED92EC-AC4B-4621-8374-07F00FE81EEF}" name="Bank Key" dataDxfId="133"/>
    <tableColumn id="71" xr3:uid="{ADD8F0FF-B342-42CF-9934-E05F6A6F404D}" name="Bank Account" dataDxfId="132"/>
    <tableColumn id="72" xr3:uid="{D4ACD09D-1ADB-489B-843C-B09BA47409D8}" name="Reference details" dataDxfId="131"/>
    <tableColumn id="73" xr3:uid="{8987200D-2AEE-4E1F-84F2-A02B54162534}" name="VAT Registration No." dataDxfId="130"/>
    <tableColumn id="74" xr3:uid="{CAFBFA90-D7FC-4355-AE58-5F0042532C80}" name="Payee/r" dataDxfId="129"/>
    <tableColumn id="75" xr3:uid="{9ECB0512-8418-4FDC-A0B5-735AB0A660AA}" name="Reversal Reason" dataDxfId="128"/>
    <tableColumn id="76" xr3:uid="{8ACCA935-3BEA-4B6A-9A87-A5547BDC441B}" name="Reference Key 2" dataDxfId="127"/>
    <tableColumn id="77" xr3:uid="{917EE430-92E0-4983-94F7-D04FFDC515E6}" name="Reference Key 3" dataDxfId="126"/>
    <tableColumn id="78" xr3:uid="{339AE2B0-475E-4A31-8AB8-4E55686BE5C1}" name="Group Account Number" dataDxfId="125"/>
    <tableColumn id="79" xr3:uid="{D8FC6B3B-E45F-44E5-8FE1-7679D1E9E0E0}" name="Corporate Group" dataDxfId="124"/>
    <tableColumn id="80" xr3:uid="{DAA4FFC9-2D64-4348-B6C7-C1F7C4A9E283}" name="Payee/r Name" dataDxfId="123"/>
    <tableColumn id="81" xr3:uid="{977CB5E3-F733-4813-9627-9E6788BB9EB6}" name="Count." dataDxfId="122"/>
    <tableColumn id="82" xr3:uid="{074B369F-A295-4DA3-9FAC-1527E12FA6A5}" name="Category" dataDxfId="121"/>
    <tableColumn id="83" xr3:uid="{FECE74C5-9ABB-4181-9746-73853750A3D7}" name="Vlookup Vendor List" dataDxfId="120"/>
    <tableColumn id="84" xr3:uid="{6A8A3C82-E547-4A69-8150-41B81B99C34A}" name="Days to Process invoice" dataDxfId="119" dataCellStyle="Normal 2"/>
    <tableColumn id="85" xr3:uid="{6AB1DA1B-EADC-442A-A7C3-43E6DD7845E4}" name="Late Payment Term" dataDxfId="118" dataCellStyle="Normal 2"/>
    <tableColumn id="86" xr3:uid="{50A43B86-87D3-42DD-A805-8193D267FA10}" name="Late Payment" dataDxfId="117" dataCellStyle="Normal 2"/>
    <tableColumn id="87" xr3:uid="{9A9B28C9-3091-4ACB-B1C7-F52614560525}" name="Exempt" dataDxfId="116" dataCellStyle="Normal 2"/>
    <tableColumn id="88" xr3:uid="{42C72FE9-75BC-4E78-A5A6-34AFE7FB33B6}" name="Month" dataDxfId="115" dataCellStyle="Normal 2"/>
    <tableColumn id="89" xr3:uid="{2C4FFA57-1162-4D96-B9D9-7FDE62D1CE47}" name="Cost Centre" dataDxfId="114"/>
    <tableColumn id="90" xr3:uid="{A7B16F16-72B4-4F43-9BEF-04F003313A2B}" name="Cost Centre Description2" dataDxfId="113" dataCellStyle="Normal 2 2"/>
    <tableColumn id="91" xr3:uid="{15EE4364-BA3D-441B-A279-E572AD92962F}" name="Responsible Unit" dataDxfId="112" dataCellStyle="Normal 2"/>
    <tableColumn id="92" xr3:uid="{8A08EFF1-BC21-490A-9563-0E8C815B0567}" name="Responsible Division" dataDxfId="111" dataCellStyle="Normal 2"/>
    <tableColumn id="93" xr3:uid="{39F01B4F-C41C-4A80-9822-C03902624AA1}" name="Responsible Unit Contact" dataDxfId="110" dataCellStyle="Normal 2"/>
    <tableColumn id="94" xr3:uid="{6AAA49E6-B662-436F-BCEB-FCDFEF2F0792}" name="Reasons for Late Payment" dataDxfId="109" dataCellStyle="Normal 2"/>
    <tableColumn id="95" xr3:uid="{3378CE17-DF39-437B-8017-6253975B0408}" name="DPC Finance Comments" dataDxfId="108" dataCellStyle="Normal 2"/>
    <tableColumn id="96" xr3:uid="{6946A35C-F156-4F2B-9F22-116BC22EE437}" name="Late Payment Terms" dataDxfId="107" dataCellStyle="Normal 2"/>
    <tableColumn id="97" xr3:uid="{9754AE40-11B7-426D-81BA-E81972E7DE17}" name="Late Payment2" dataDxfId="106" dataCellStyle="Normal 2 2"/>
    <tableColumn id="98" xr3:uid="{61F89A7F-FFB2-4A9B-9892-2B9243239BCD}" name="Late Payment5" dataDxfId="105" dataCellStyle="Normal 2"/>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tabSelected="1" zoomScaleNormal="100" workbookViewId="0">
      <selection activeCell="I3" sqref="I3"/>
    </sheetView>
  </sheetViews>
  <sheetFormatPr defaultRowHeight="14.5" x14ac:dyDescent="0.35"/>
  <cols>
    <col min="1" max="1" width="7.54296875" style="65" customWidth="1"/>
    <col min="2" max="9" width="18.453125" style="65" customWidth="1"/>
    <col min="19" max="19" width="12" bestFit="1" customWidth="1"/>
  </cols>
  <sheetData>
    <row r="1" spans="1:9" s="44" customFormat="1" ht="81" customHeight="1" x14ac:dyDescent="0.35">
      <c r="A1" s="98" t="s">
        <v>0</v>
      </c>
      <c r="B1" s="98" t="s">
        <v>1</v>
      </c>
      <c r="C1" s="98" t="s">
        <v>2</v>
      </c>
      <c r="D1" s="98" t="s">
        <v>3</v>
      </c>
      <c r="E1" s="98" t="s">
        <v>4</v>
      </c>
      <c r="F1" s="98" t="s">
        <v>5</v>
      </c>
      <c r="G1" s="98" t="s">
        <v>6</v>
      </c>
      <c r="H1" s="98" t="s">
        <v>7</v>
      </c>
      <c r="I1" s="98" t="s">
        <v>8</v>
      </c>
    </row>
    <row r="2" spans="1:9" x14ac:dyDescent="0.35">
      <c r="A2" s="66">
        <v>1</v>
      </c>
      <c r="B2" s="66">
        <v>0</v>
      </c>
      <c r="C2" s="67">
        <v>0</v>
      </c>
      <c r="D2" s="66">
        <v>36</v>
      </c>
      <c r="E2" s="66">
        <v>4</v>
      </c>
      <c r="F2" s="67">
        <v>52481</v>
      </c>
      <c r="G2" s="66">
        <v>18</v>
      </c>
      <c r="H2" s="68">
        <v>0.111</v>
      </c>
      <c r="I2" s="68">
        <v>5.8999999999999997E-2</v>
      </c>
    </row>
    <row r="3" spans="1:9" x14ac:dyDescent="0.35">
      <c r="A3" s="66">
        <v>2</v>
      </c>
      <c r="B3" s="66">
        <v>0</v>
      </c>
      <c r="C3" s="67">
        <v>0</v>
      </c>
      <c r="D3" s="66">
        <f>Workings!B22</f>
        <v>16</v>
      </c>
      <c r="E3" s="66">
        <v>0</v>
      </c>
      <c r="F3" s="67">
        <v>0</v>
      </c>
      <c r="G3" s="66">
        <v>0</v>
      </c>
      <c r="H3" s="68">
        <v>0</v>
      </c>
      <c r="I3" s="68">
        <v>0.224</v>
      </c>
    </row>
    <row r="4" spans="1:9" x14ac:dyDescent="0.35">
      <c r="A4" s="66"/>
      <c r="B4" s="66"/>
      <c r="C4" s="67"/>
      <c r="D4" s="66"/>
      <c r="E4" s="66"/>
      <c r="F4" s="67"/>
      <c r="G4" s="66"/>
      <c r="H4" s="68"/>
      <c r="I4" s="68"/>
    </row>
    <row r="5" spans="1:9" x14ac:dyDescent="0.35">
      <c r="A5" s="66"/>
      <c r="B5" s="66"/>
      <c r="C5" s="67"/>
      <c r="D5" s="66"/>
      <c r="E5" s="66"/>
      <c r="F5" s="67"/>
      <c r="G5" s="97"/>
      <c r="H5" s="68"/>
      <c r="I5" s="68"/>
    </row>
    <row r="8" spans="1:9" ht="48" customHeight="1" x14ac:dyDescent="0.35"/>
    <row r="14" spans="1:9" ht="15" customHeight="1" x14ac:dyDescent="0.35"/>
    <row r="22" spans="6:6" x14ac:dyDescent="0.35">
      <c r="F22" s="69"/>
    </row>
  </sheetData>
  <pageMargins left="0.7" right="0.7" top="0.75" bottom="0.75" header="0.3" footer="0.3"/>
  <pageSetup paperSize="9" scale="84" fitToHeight="0" orientation="landscape" r:id="rId1"/>
  <headerFooter>
    <oddHeader>&amp;RAttachment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E781-B550-4199-AC71-FF3B8F8D11EF}">
  <dimension ref="A1:F32"/>
  <sheetViews>
    <sheetView workbookViewId="0">
      <selection activeCell="E22" sqref="E22:F22"/>
    </sheetView>
  </sheetViews>
  <sheetFormatPr defaultRowHeight="14.5" x14ac:dyDescent="0.35"/>
  <sheetData>
    <row r="1" spans="1:6" ht="15" thickBot="1" x14ac:dyDescent="0.4">
      <c r="A1" s="119" t="s">
        <v>642</v>
      </c>
      <c r="B1" s="119"/>
      <c r="C1" s="119"/>
      <c r="D1" s="44"/>
      <c r="E1" s="44"/>
      <c r="F1" s="44"/>
    </row>
    <row r="2" spans="1:6" x14ac:dyDescent="0.35">
      <c r="A2" s="99" t="s">
        <v>639</v>
      </c>
      <c r="B2" s="104">
        <v>14</v>
      </c>
      <c r="C2" s="104">
        <v>1</v>
      </c>
      <c r="D2" s="100">
        <v>44</v>
      </c>
      <c r="E2" s="44"/>
    </row>
    <row r="3" spans="1:6" x14ac:dyDescent="0.35">
      <c r="A3" s="101" t="s">
        <v>640</v>
      </c>
      <c r="B3">
        <v>9</v>
      </c>
      <c r="C3">
        <v>1</v>
      </c>
      <c r="D3" s="102">
        <v>17</v>
      </c>
      <c r="E3" s="44"/>
    </row>
    <row r="4" spans="1:6" x14ac:dyDescent="0.35">
      <c r="A4" s="101" t="s">
        <v>641</v>
      </c>
      <c r="B4">
        <v>13</v>
      </c>
      <c r="C4">
        <v>2</v>
      </c>
      <c r="D4" s="102">
        <f>3+9</f>
        <v>12</v>
      </c>
    </row>
    <row r="5" spans="1:6" ht="15" thickBot="1" x14ac:dyDescent="0.4">
      <c r="A5" s="103"/>
      <c r="B5" s="105">
        <f>SUM(B2:B4)</f>
        <v>36</v>
      </c>
      <c r="C5" s="105">
        <f>SUM(C2:C4)</f>
        <v>4</v>
      </c>
      <c r="D5" s="106">
        <f>SUM(D2:D4)/4</f>
        <v>18.25</v>
      </c>
      <c r="E5" s="109" t="s">
        <v>645</v>
      </c>
    </row>
    <row r="6" spans="1:6" x14ac:dyDescent="0.35">
      <c r="E6" s="44"/>
    </row>
    <row r="7" spans="1:6" ht="15" thickBot="1" x14ac:dyDescent="0.4">
      <c r="A7" s="33" t="s">
        <v>644</v>
      </c>
      <c r="E7" s="44"/>
    </row>
    <row r="8" spans="1:6" ht="72.5" x14ac:dyDescent="0.35">
      <c r="A8" s="99"/>
      <c r="B8" s="108" t="s">
        <v>22</v>
      </c>
      <c r="C8" s="108" t="s">
        <v>643</v>
      </c>
      <c r="D8" s="100"/>
      <c r="E8" s="44"/>
    </row>
    <row r="9" spans="1:6" x14ac:dyDescent="0.35">
      <c r="A9" s="101" t="s">
        <v>639</v>
      </c>
      <c r="B9">
        <v>425</v>
      </c>
      <c r="C9">
        <v>18</v>
      </c>
      <c r="D9" s="102"/>
      <c r="E9" s="44"/>
    </row>
    <row r="10" spans="1:6" x14ac:dyDescent="0.35">
      <c r="A10" s="101" t="s">
        <v>640</v>
      </c>
      <c r="B10">
        <v>456</v>
      </c>
      <c r="C10">
        <v>18</v>
      </c>
      <c r="D10" s="102"/>
    </row>
    <row r="11" spans="1:6" x14ac:dyDescent="0.35">
      <c r="A11" s="101" t="s">
        <v>641</v>
      </c>
      <c r="B11">
        <v>606</v>
      </c>
      <c r="C11">
        <v>52</v>
      </c>
      <c r="D11" s="102"/>
    </row>
    <row r="12" spans="1:6" ht="15" thickBot="1" x14ac:dyDescent="0.4">
      <c r="A12" s="103"/>
      <c r="B12" s="105">
        <f>SUM(B9:B11)</f>
        <v>1487</v>
      </c>
      <c r="C12" s="105">
        <f>SUM(C9:C11)</f>
        <v>88</v>
      </c>
      <c r="D12" s="107">
        <f>C12/B12</f>
        <v>5.9179556153328851E-2</v>
      </c>
    </row>
    <row r="14" spans="1:6" x14ac:dyDescent="0.35">
      <c r="A14" s="120" t="s">
        <v>647</v>
      </c>
      <c r="B14" s="121"/>
      <c r="C14" s="121"/>
      <c r="D14" s="121"/>
      <c r="E14" s="121"/>
    </row>
    <row r="15" spans="1:6" x14ac:dyDescent="0.35">
      <c r="A15" t="s">
        <v>646</v>
      </c>
    </row>
    <row r="16" spans="1:6" x14ac:dyDescent="0.35">
      <c r="A16" t="s">
        <v>648</v>
      </c>
    </row>
    <row r="17" spans="1:5" ht="15" thickBot="1" x14ac:dyDescent="0.4"/>
    <row r="18" spans="1:5" x14ac:dyDescent="0.35">
      <c r="A18" s="110" t="s">
        <v>649</v>
      </c>
      <c r="B18" s="100"/>
    </row>
    <row r="19" spans="1:5" x14ac:dyDescent="0.35">
      <c r="A19" s="101" t="s">
        <v>650</v>
      </c>
      <c r="B19" s="102">
        <v>7</v>
      </c>
      <c r="D19" t="s">
        <v>657</v>
      </c>
    </row>
    <row r="20" spans="1:5" x14ac:dyDescent="0.35">
      <c r="A20" s="101" t="s">
        <v>651</v>
      </c>
      <c r="B20" s="102">
        <v>3</v>
      </c>
      <c r="D20" t="s">
        <v>658</v>
      </c>
    </row>
    <row r="21" spans="1:5" x14ac:dyDescent="0.35">
      <c r="A21" s="101" t="s">
        <v>652</v>
      </c>
      <c r="B21" s="102">
        <v>6</v>
      </c>
      <c r="D21" t="s">
        <v>659</v>
      </c>
    </row>
    <row r="22" spans="1:5" ht="15" thickBot="1" x14ac:dyDescent="0.4">
      <c r="A22" s="111" t="s">
        <v>653</v>
      </c>
      <c r="B22" s="112">
        <f>SUM(B19:B21)</f>
        <v>16</v>
      </c>
    </row>
    <row r="24" spans="1:5" ht="15" thickBot="1" x14ac:dyDescent="0.4"/>
    <row r="25" spans="1:5" ht="29.4" customHeight="1" x14ac:dyDescent="0.35">
      <c r="A25" s="122" t="s">
        <v>8</v>
      </c>
      <c r="B25" s="123"/>
      <c r="C25" s="124"/>
      <c r="E25" t="s">
        <v>656</v>
      </c>
    </row>
    <row r="26" spans="1:5" ht="17.75" customHeight="1" x14ac:dyDescent="0.35">
      <c r="A26" s="113"/>
      <c r="B26" s="33" t="s">
        <v>654</v>
      </c>
      <c r="C26" s="114" t="s">
        <v>655</v>
      </c>
    </row>
    <row r="27" spans="1:5" x14ac:dyDescent="0.35">
      <c r="A27" s="101" t="s">
        <v>650</v>
      </c>
      <c r="B27">
        <v>119</v>
      </c>
      <c r="C27" s="102">
        <v>33</v>
      </c>
    </row>
    <row r="28" spans="1:5" x14ac:dyDescent="0.35">
      <c r="A28" s="101" t="s">
        <v>651</v>
      </c>
      <c r="B28">
        <v>64</v>
      </c>
      <c r="C28" s="102">
        <v>9</v>
      </c>
    </row>
    <row r="29" spans="1:5" x14ac:dyDescent="0.35">
      <c r="A29" s="101" t="s">
        <v>652</v>
      </c>
      <c r="B29">
        <v>67</v>
      </c>
      <c r="C29" s="102">
        <v>14</v>
      </c>
    </row>
    <row r="30" spans="1:5" x14ac:dyDescent="0.35">
      <c r="A30" s="115" t="s">
        <v>653</v>
      </c>
      <c r="B30" s="33">
        <f>SUM(B27:B29)</f>
        <v>250</v>
      </c>
      <c r="C30" s="116">
        <f>SUM(C27:C29)</f>
        <v>56</v>
      </c>
    </row>
    <row r="31" spans="1:5" x14ac:dyDescent="0.35">
      <c r="A31" s="101"/>
      <c r="C31" s="102"/>
    </row>
    <row r="32" spans="1:5" ht="15" thickBot="1" x14ac:dyDescent="0.4">
      <c r="A32" s="103"/>
      <c r="B32" s="117"/>
      <c r="C32" s="118">
        <f>C30/B30</f>
        <v>0.224</v>
      </c>
    </row>
  </sheetData>
  <mergeCells count="3">
    <mergeCell ref="A1:C1"/>
    <mergeCell ref="A14:E14"/>
    <mergeCell ref="A25:C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617CE-169A-4026-9955-FF8A190D0F6B}">
  <dimension ref="A1:AC39"/>
  <sheetViews>
    <sheetView workbookViewId="0">
      <selection activeCell="C28" sqref="C28"/>
    </sheetView>
  </sheetViews>
  <sheetFormatPr defaultRowHeight="14.5" x14ac:dyDescent="0.35"/>
  <cols>
    <col min="1" max="1" width="20.54296875" bestFit="1" customWidth="1"/>
    <col min="2" max="2" width="23.453125" customWidth="1"/>
    <col min="3" max="3" width="16.1796875" customWidth="1"/>
    <col min="4" max="4" width="15.54296875" bestFit="1" customWidth="1"/>
    <col min="5" max="5" width="10.1796875" customWidth="1"/>
    <col min="7" max="7" width="20.1796875" customWidth="1"/>
    <col min="8" max="8" width="22.1796875" customWidth="1"/>
    <col min="9" max="9" width="17.54296875" customWidth="1"/>
    <col min="10" max="10" width="18.1796875" bestFit="1" customWidth="1"/>
    <col min="11" max="11" width="15.54296875" bestFit="1" customWidth="1"/>
    <col min="12" max="12" width="11.54296875" customWidth="1"/>
    <col min="14" max="16" width="0" hidden="1" customWidth="1"/>
    <col min="17" max="17" width="12.54296875" hidden="1" customWidth="1"/>
    <col min="18" max="20" width="0" hidden="1" customWidth="1"/>
    <col min="24" max="24" width="12.54296875" bestFit="1" customWidth="1"/>
  </cols>
  <sheetData>
    <row r="1" spans="1:29" ht="15.5" x14ac:dyDescent="0.35">
      <c r="A1" s="125" t="s">
        <v>9</v>
      </c>
      <c r="B1" s="125" t="s">
        <v>10</v>
      </c>
      <c r="C1" s="125" t="s">
        <v>11</v>
      </c>
      <c r="D1" s="125"/>
      <c r="E1" s="125"/>
      <c r="F1" s="125" t="s">
        <v>12</v>
      </c>
      <c r="G1" s="125" t="s">
        <v>13</v>
      </c>
      <c r="H1" s="125" t="s">
        <v>14</v>
      </c>
      <c r="I1" s="125" t="s">
        <v>15</v>
      </c>
      <c r="J1" s="125" t="s">
        <v>16</v>
      </c>
      <c r="K1" s="125"/>
      <c r="L1" s="125"/>
      <c r="M1" s="1"/>
      <c r="N1" s="127" t="s">
        <v>17</v>
      </c>
      <c r="O1" s="128"/>
      <c r="P1" s="128"/>
      <c r="Q1" s="128"/>
      <c r="R1" s="128"/>
      <c r="S1" s="128"/>
      <c r="T1" s="1"/>
      <c r="U1" s="129" t="s">
        <v>18</v>
      </c>
      <c r="V1" s="130"/>
      <c r="W1" s="130"/>
      <c r="X1" s="130"/>
      <c r="Y1" s="130"/>
      <c r="Z1" s="130"/>
      <c r="AA1" s="1"/>
      <c r="AB1" s="1"/>
      <c r="AC1" s="1"/>
    </row>
    <row r="2" spans="1:29" ht="72.5" x14ac:dyDescent="0.35">
      <c r="A2" s="126"/>
      <c r="B2" s="126"/>
      <c r="C2" s="2" t="s">
        <v>19</v>
      </c>
      <c r="D2" s="2" t="s">
        <v>20</v>
      </c>
      <c r="E2" s="3" t="s">
        <v>21</v>
      </c>
      <c r="F2" s="126"/>
      <c r="G2" s="126"/>
      <c r="H2" s="126"/>
      <c r="I2" s="126"/>
      <c r="J2" s="2" t="s">
        <v>19</v>
      </c>
      <c r="K2" s="2" t="s">
        <v>20</v>
      </c>
      <c r="L2" s="3" t="s">
        <v>21</v>
      </c>
      <c r="N2" s="4" t="s">
        <v>22</v>
      </c>
      <c r="O2" s="4" t="s">
        <v>23</v>
      </c>
      <c r="P2" s="4" t="s">
        <v>24</v>
      </c>
      <c r="Q2" s="5" t="s">
        <v>25</v>
      </c>
      <c r="R2" s="6" t="s">
        <v>26</v>
      </c>
      <c r="S2" s="6" t="s">
        <v>27</v>
      </c>
      <c r="U2" s="7" t="s">
        <v>22</v>
      </c>
      <c r="V2" s="7" t="s">
        <v>23</v>
      </c>
      <c r="W2" s="7" t="s">
        <v>24</v>
      </c>
      <c r="X2" s="8" t="s">
        <v>638</v>
      </c>
      <c r="Y2" s="9" t="s">
        <v>26</v>
      </c>
      <c r="Z2" s="9" t="s">
        <v>27</v>
      </c>
    </row>
    <row r="3" spans="1:29" x14ac:dyDescent="0.35">
      <c r="A3" s="83" t="s">
        <v>272</v>
      </c>
      <c r="B3" s="10" t="s">
        <v>28</v>
      </c>
      <c r="C3" s="10">
        <f>15+7</f>
        <v>22</v>
      </c>
      <c r="D3" s="15">
        <f>4949.37+46577.36</f>
        <v>51526.73</v>
      </c>
      <c r="E3" s="11">
        <f>22/(4+22)</f>
        <v>0.84615384615384615</v>
      </c>
      <c r="F3" s="12">
        <v>4</v>
      </c>
      <c r="G3" s="13">
        <v>93691.94</v>
      </c>
      <c r="H3" s="14">
        <v>12</v>
      </c>
      <c r="I3" s="11">
        <f>4/26</f>
        <v>0.15384615384615385</v>
      </c>
      <c r="J3" s="10">
        <v>752</v>
      </c>
      <c r="K3" s="15">
        <f>X3+D3</f>
        <v>2177757.9300000002</v>
      </c>
      <c r="L3" s="96">
        <f>752/779</f>
        <v>0.96534017971758668</v>
      </c>
      <c r="N3" s="17">
        <f>616+128</f>
        <v>744</v>
      </c>
      <c r="O3" s="17">
        <v>56</v>
      </c>
      <c r="P3" s="17">
        <f>616+72</f>
        <v>688</v>
      </c>
      <c r="Q3" s="18">
        <f>161108.98+2077899.26</f>
        <v>2239008.2400000002</v>
      </c>
      <c r="R3" s="19">
        <f>P3/N3</f>
        <v>0.92473118279569888</v>
      </c>
      <c r="S3" s="19">
        <f>O3/N3</f>
        <v>7.5268817204301078E-2</v>
      </c>
      <c r="T3" s="20">
        <f>R3+S3</f>
        <v>1</v>
      </c>
      <c r="U3" s="17">
        <v>753</v>
      </c>
      <c r="V3" s="17">
        <v>23</v>
      </c>
      <c r="W3" s="17">
        <f>U3-V3</f>
        <v>730</v>
      </c>
      <c r="X3" s="18">
        <v>2126231.2000000002</v>
      </c>
      <c r="Y3" s="19">
        <f>W3/U3</f>
        <v>0.96945551128818064</v>
      </c>
      <c r="Z3" s="19">
        <f>V3/U3</f>
        <v>3.054448871181939E-2</v>
      </c>
      <c r="AA3" s="20">
        <f>Z3+Y3</f>
        <v>1</v>
      </c>
    </row>
    <row r="4" spans="1:29" x14ac:dyDescent="0.35">
      <c r="A4" s="83" t="s">
        <v>271</v>
      </c>
      <c r="B4" s="10" t="s">
        <v>28</v>
      </c>
      <c r="C4" s="10">
        <v>45</v>
      </c>
      <c r="D4" s="15">
        <f>106711.42+22828.78</f>
        <v>129540.2</v>
      </c>
      <c r="E4" s="11">
        <f>45/(2+45)</f>
        <v>0.95744680851063835</v>
      </c>
      <c r="F4" s="12">
        <v>2</v>
      </c>
      <c r="G4" s="13">
        <v>41174.83</v>
      </c>
      <c r="H4" s="14">
        <v>22</v>
      </c>
      <c r="I4" s="11">
        <f>2/47</f>
        <v>4.2553191489361701E-2</v>
      </c>
      <c r="J4" s="10">
        <v>402</v>
      </c>
      <c r="K4" s="15">
        <f>X4+D4</f>
        <v>1212648.3899999999</v>
      </c>
      <c r="L4" s="96">
        <f>402/428</f>
        <v>0.93925233644859818</v>
      </c>
      <c r="N4" s="17">
        <f>108+566</f>
        <v>674</v>
      </c>
      <c r="O4" s="17">
        <f>43+0</f>
        <v>43</v>
      </c>
      <c r="P4" s="17">
        <f>65+566</f>
        <v>631</v>
      </c>
      <c r="Q4" s="18">
        <f>1411237.56+132122.59</f>
        <v>1543360.1500000001</v>
      </c>
      <c r="R4" s="19">
        <f>P4/N4</f>
        <v>0.93620178041543023</v>
      </c>
      <c r="S4" s="19">
        <f>O4/N4</f>
        <v>6.3798219584569729E-2</v>
      </c>
      <c r="T4" s="20">
        <f>R4+S4</f>
        <v>1</v>
      </c>
      <c r="U4" s="17">
        <v>381</v>
      </c>
      <c r="V4" s="17">
        <v>24</v>
      </c>
      <c r="W4" s="17">
        <f>U4-V4</f>
        <v>357</v>
      </c>
      <c r="X4" s="18">
        <v>1083108.19</v>
      </c>
      <c r="Y4" s="19">
        <f>W4/U4</f>
        <v>0.93700787401574803</v>
      </c>
      <c r="Z4" s="19">
        <f>V4/U4</f>
        <v>6.2992125984251968E-2</v>
      </c>
      <c r="AA4" s="20">
        <f>Z4+Y4</f>
        <v>1</v>
      </c>
    </row>
    <row r="5" spans="1:29" x14ac:dyDescent="0.35">
      <c r="A5" s="83" t="s">
        <v>270</v>
      </c>
      <c r="B5" s="10" t="s">
        <v>28</v>
      </c>
      <c r="C5" s="10">
        <v>36</v>
      </c>
      <c r="D5" s="15">
        <v>85171.13</v>
      </c>
      <c r="E5" s="11">
        <f>34/(4+34)</f>
        <v>0.89473684210526316</v>
      </c>
      <c r="F5" s="12">
        <v>2</v>
      </c>
      <c r="G5" s="13">
        <f>-SUM(K19:K20)</f>
        <v>91489.2</v>
      </c>
      <c r="H5" s="14">
        <v>35</v>
      </c>
      <c r="I5" s="11">
        <v>0.05</v>
      </c>
      <c r="J5" s="10">
        <f>C5+U5-V5</f>
        <v>461</v>
      </c>
      <c r="K5" s="15">
        <f>X5+D5</f>
        <v>1045458.4600000001</v>
      </c>
      <c r="L5" s="96">
        <f>465/(465+14)</f>
        <v>0.97077244258872653</v>
      </c>
      <c r="N5" s="17">
        <f>337+96</f>
        <v>433</v>
      </c>
      <c r="O5" s="17">
        <v>39</v>
      </c>
      <c r="P5" s="17">
        <f>337+57</f>
        <v>394</v>
      </c>
      <c r="Q5" s="18">
        <f>97003.72+997523.17</f>
        <v>1094526.8900000001</v>
      </c>
      <c r="R5" s="19">
        <f>P5/N5</f>
        <v>0.90993071593533492</v>
      </c>
      <c r="S5" s="19">
        <f>O5/N5</f>
        <v>9.0069284064665134E-2</v>
      </c>
      <c r="T5" s="20">
        <f>R5+S5</f>
        <v>1</v>
      </c>
      <c r="U5" s="17">
        <v>437</v>
      </c>
      <c r="V5" s="17">
        <v>12</v>
      </c>
      <c r="W5" s="17">
        <f>337+84</f>
        <v>421</v>
      </c>
      <c r="X5" s="18">
        <f>97003.72+997523.17-134239.56</f>
        <v>960287.33000000007</v>
      </c>
      <c r="Y5" s="19">
        <f>W5/U5</f>
        <v>0.96338672768878719</v>
      </c>
      <c r="Z5" s="19">
        <f>V5/U5</f>
        <v>2.7459954233409609E-2</v>
      </c>
      <c r="AA5" s="20">
        <f>Z5+Y5</f>
        <v>0.99084668192219683</v>
      </c>
    </row>
    <row r="6" spans="1:29" x14ac:dyDescent="0.35">
      <c r="A6" s="21"/>
      <c r="B6" s="10"/>
      <c r="C6" s="22"/>
      <c r="D6" s="15"/>
      <c r="E6" s="11"/>
      <c r="F6" s="12"/>
      <c r="G6" s="13"/>
      <c r="H6" s="14"/>
      <c r="I6" s="11"/>
      <c r="J6" s="22"/>
      <c r="K6" s="23"/>
      <c r="L6" s="16"/>
      <c r="N6" s="17"/>
      <c r="O6" s="17"/>
      <c r="P6" s="17"/>
      <c r="Q6" s="18"/>
      <c r="R6" s="19"/>
      <c r="S6" s="19"/>
      <c r="T6" s="20"/>
      <c r="U6" s="17"/>
      <c r="V6" s="17"/>
      <c r="W6" s="17"/>
      <c r="X6" s="18"/>
      <c r="Y6" s="19"/>
      <c r="Z6" s="19"/>
      <c r="AA6" s="20"/>
    </row>
    <row r="7" spans="1:29" x14ac:dyDescent="0.35">
      <c r="A7" s="26"/>
      <c r="B7" s="27" t="s">
        <v>29</v>
      </c>
      <c r="C7" s="26">
        <f>SUM(C3:C6)</f>
        <v>103</v>
      </c>
      <c r="D7" s="28">
        <f>SUM(D3:D6)</f>
        <v>266238.06</v>
      </c>
      <c r="E7" s="29">
        <f>93/(93+7)</f>
        <v>0.93</v>
      </c>
      <c r="F7" s="26">
        <f>SUM(F3:F6)</f>
        <v>8</v>
      </c>
      <c r="G7" s="30">
        <f>SUM(G3:G6)</f>
        <v>226355.97000000003</v>
      </c>
      <c r="H7" s="31">
        <f>J36</f>
        <v>20.25</v>
      </c>
      <c r="I7" s="70">
        <f>F7/(C7+F7)</f>
        <v>7.2072072072072071E-2</v>
      </c>
      <c r="J7" s="26">
        <f>SUM(J3:J6)</f>
        <v>1615</v>
      </c>
      <c r="K7" s="28">
        <f>SUM(K3:K6)</f>
        <v>4435864.78</v>
      </c>
      <c r="L7" s="32">
        <f>P7/N7</f>
        <v>0.92544570502431123</v>
      </c>
      <c r="M7" s="33"/>
      <c r="N7" s="34">
        <f t="shared" ref="N7:Q7" si="0">SUM(N3:N6)</f>
        <v>1851</v>
      </c>
      <c r="O7" s="34">
        <f t="shared" si="0"/>
        <v>138</v>
      </c>
      <c r="P7" s="34">
        <f t="shared" si="0"/>
        <v>1713</v>
      </c>
      <c r="Q7" s="35">
        <f t="shared" si="0"/>
        <v>4876895.2800000012</v>
      </c>
      <c r="R7" s="36">
        <f>P7/N7</f>
        <v>0.92544570502431123</v>
      </c>
      <c r="S7" s="36">
        <f>O7/N7</f>
        <v>7.4554294975688815E-2</v>
      </c>
      <c r="T7" s="37">
        <f>R7+S7</f>
        <v>1</v>
      </c>
      <c r="U7" s="34">
        <f t="shared" ref="U7:X7" si="1">SUM(U3:U6)</f>
        <v>1571</v>
      </c>
      <c r="V7" s="34">
        <f t="shared" si="1"/>
        <v>59</v>
      </c>
      <c r="W7" s="34">
        <f t="shared" si="1"/>
        <v>1508</v>
      </c>
      <c r="X7" s="35">
        <f t="shared" si="1"/>
        <v>4169626.72</v>
      </c>
      <c r="Y7" s="36">
        <f>W7/U7</f>
        <v>0.95989815404201151</v>
      </c>
      <c r="Z7" s="36">
        <f>V7/U7</f>
        <v>3.7555697008274984E-2</v>
      </c>
      <c r="AA7" s="37">
        <f>Z7+Y7</f>
        <v>0.9974538510502865</v>
      </c>
      <c r="AB7" s="33"/>
      <c r="AC7" s="33"/>
    </row>
    <row r="8" spans="1:29" x14ac:dyDescent="0.35">
      <c r="A8" s="22"/>
      <c r="B8" s="22"/>
      <c r="C8" s="22"/>
      <c r="D8" s="23"/>
      <c r="E8" s="38"/>
      <c r="F8" s="24"/>
      <c r="G8" s="25"/>
      <c r="H8" s="22"/>
      <c r="I8" s="38"/>
      <c r="J8" s="22"/>
      <c r="K8" s="23"/>
      <c r="L8" s="39"/>
      <c r="N8" s="17"/>
      <c r="O8" s="17"/>
      <c r="P8" s="17"/>
      <c r="Q8" s="18"/>
      <c r="R8" s="17"/>
      <c r="S8" s="17"/>
      <c r="U8" s="17"/>
      <c r="V8" s="17"/>
      <c r="W8" s="17"/>
      <c r="X8" s="17"/>
      <c r="Y8" s="17"/>
      <c r="Z8" s="17"/>
    </row>
    <row r="9" spans="1:29" x14ac:dyDescent="0.35">
      <c r="F9" s="40"/>
      <c r="G9" s="40"/>
      <c r="H9" s="1"/>
      <c r="I9" s="1"/>
      <c r="Q9" s="41"/>
    </row>
    <row r="10" spans="1:29" x14ac:dyDescent="0.35">
      <c r="B10" t="s">
        <v>30</v>
      </c>
      <c r="F10" s="40"/>
      <c r="G10" s="40"/>
      <c r="H10" s="1"/>
      <c r="I10" s="1"/>
      <c r="Q10" s="41"/>
    </row>
    <row r="11" spans="1:29" x14ac:dyDescent="0.35">
      <c r="F11" s="40"/>
      <c r="G11" s="40"/>
      <c r="H11" s="1"/>
      <c r="I11" s="1"/>
      <c r="Q11" s="41"/>
    </row>
    <row r="12" spans="1:29" ht="29" x14ac:dyDescent="0.35">
      <c r="B12" s="42" t="s">
        <v>31</v>
      </c>
      <c r="C12" s="33"/>
      <c r="D12" s="43">
        <f>F7/(C7+F7)</f>
        <v>7.2072072072072071E-2</v>
      </c>
      <c r="F12" s="40"/>
      <c r="G12" s="40"/>
      <c r="H12" s="44" t="s">
        <v>32</v>
      </c>
      <c r="I12" s="44" t="s">
        <v>33</v>
      </c>
      <c r="J12" s="33" t="s">
        <v>34</v>
      </c>
      <c r="K12" t="s">
        <v>230</v>
      </c>
      <c r="Q12" s="41"/>
      <c r="V12" s="42" t="s">
        <v>35</v>
      </c>
      <c r="W12" s="45">
        <f>V7/U7</f>
        <v>3.7555697008274984E-2</v>
      </c>
    </row>
    <row r="13" spans="1:29" x14ac:dyDescent="0.35">
      <c r="F13" s="40"/>
      <c r="G13" s="51">
        <v>45200</v>
      </c>
      <c r="H13" s="53">
        <v>24</v>
      </c>
      <c r="I13" s="1">
        <v>20</v>
      </c>
      <c r="J13">
        <f t="shared" ref="J13:J18" si="2">H13-I13</f>
        <v>4</v>
      </c>
      <c r="K13" s="93">
        <v>-11396</v>
      </c>
      <c r="L13" s="46"/>
      <c r="Q13" s="41"/>
    </row>
    <row r="14" spans="1:29" x14ac:dyDescent="0.35">
      <c r="F14" s="47"/>
      <c r="H14" s="53">
        <v>23</v>
      </c>
      <c r="I14">
        <v>20</v>
      </c>
      <c r="J14">
        <f t="shared" si="2"/>
        <v>3</v>
      </c>
      <c r="K14" s="93">
        <v>-10048.06</v>
      </c>
      <c r="L14" s="46"/>
      <c r="Q14" s="41"/>
    </row>
    <row r="15" spans="1:29" x14ac:dyDescent="0.35">
      <c r="F15" s="47"/>
      <c r="G15" s="51"/>
      <c r="H15" s="53">
        <v>25</v>
      </c>
      <c r="I15" s="1">
        <v>20</v>
      </c>
      <c r="J15">
        <f t="shared" si="2"/>
        <v>5</v>
      </c>
      <c r="K15" s="93">
        <v>-18000</v>
      </c>
      <c r="L15" s="46"/>
      <c r="Q15" s="41"/>
    </row>
    <row r="16" spans="1:29" x14ac:dyDescent="0.35">
      <c r="F16" s="47"/>
      <c r="G16" s="51"/>
      <c r="H16" s="53">
        <v>57</v>
      </c>
      <c r="I16" s="1">
        <v>20</v>
      </c>
      <c r="J16">
        <f t="shared" si="2"/>
        <v>37</v>
      </c>
      <c r="K16" s="93">
        <v>-54247.88</v>
      </c>
      <c r="L16" s="46"/>
      <c r="Q16" s="41"/>
    </row>
    <row r="17" spans="6:17" x14ac:dyDescent="0.35">
      <c r="F17" s="47"/>
      <c r="G17" s="51">
        <v>45231</v>
      </c>
      <c r="H17" s="53">
        <v>43</v>
      </c>
      <c r="I17" s="1">
        <v>20</v>
      </c>
      <c r="J17">
        <f t="shared" si="2"/>
        <v>23</v>
      </c>
      <c r="K17" s="94">
        <v>-36484.25</v>
      </c>
      <c r="L17" s="46"/>
      <c r="Q17" s="41"/>
    </row>
    <row r="18" spans="6:17" x14ac:dyDescent="0.35">
      <c r="F18" s="47"/>
      <c r="G18" s="51"/>
      <c r="H18" s="53">
        <v>41</v>
      </c>
      <c r="I18" s="1">
        <v>20</v>
      </c>
      <c r="J18">
        <f t="shared" si="2"/>
        <v>21</v>
      </c>
      <c r="K18" s="94">
        <v>-4690.58</v>
      </c>
      <c r="L18" s="46"/>
      <c r="Q18" s="41"/>
    </row>
    <row r="19" spans="6:17" x14ac:dyDescent="0.35">
      <c r="F19" s="47"/>
      <c r="G19" s="51">
        <v>45261</v>
      </c>
      <c r="H19" s="53">
        <v>45</v>
      </c>
      <c r="I19" s="1">
        <v>20</v>
      </c>
      <c r="J19">
        <f>H19-I19</f>
        <v>25</v>
      </c>
      <c r="K19" s="94">
        <v>-25278</v>
      </c>
      <c r="L19" s="46"/>
      <c r="Q19" s="41"/>
    </row>
    <row r="20" spans="6:17" x14ac:dyDescent="0.35">
      <c r="F20" s="47"/>
      <c r="G20" s="40"/>
      <c r="H20" s="53">
        <v>64</v>
      </c>
      <c r="I20" s="1">
        <v>20</v>
      </c>
      <c r="J20">
        <f>H20-I20</f>
        <v>44</v>
      </c>
      <c r="K20" s="94">
        <v>-66211.199999999997</v>
      </c>
      <c r="L20" s="95"/>
      <c r="Q20" s="41"/>
    </row>
    <row r="21" spans="6:17" x14ac:dyDescent="0.35">
      <c r="F21" s="47"/>
      <c r="G21" s="40"/>
      <c r="J21">
        <f>AVERAGE(J13:J20)</f>
        <v>20.25</v>
      </c>
      <c r="K21" s="41">
        <f>SUM(K13:K20)</f>
        <v>-226355.96999999997</v>
      </c>
      <c r="L21" s="46"/>
      <c r="Q21" s="41"/>
    </row>
    <row r="22" spans="6:17" x14ac:dyDescent="0.35">
      <c r="F22" s="47"/>
      <c r="G22" s="40"/>
      <c r="L22" s="46"/>
      <c r="Q22" s="41"/>
    </row>
    <row r="23" spans="6:17" x14ac:dyDescent="0.35">
      <c r="F23" s="47"/>
      <c r="G23" s="40"/>
      <c r="I23" s="46"/>
      <c r="L23" s="46"/>
      <c r="Q23" s="41"/>
    </row>
    <row r="24" spans="6:17" x14ac:dyDescent="0.35">
      <c r="F24" s="47"/>
      <c r="G24" s="51"/>
      <c r="N24" s="41"/>
    </row>
    <row r="25" spans="6:17" x14ac:dyDescent="0.35">
      <c r="F25" s="47"/>
      <c r="G25" s="40"/>
      <c r="I25" s="1"/>
      <c r="N25" s="41"/>
    </row>
    <row r="26" spans="6:17" x14ac:dyDescent="0.35">
      <c r="F26" s="47"/>
      <c r="G26" s="40"/>
      <c r="I26" s="46"/>
      <c r="N26" s="41"/>
    </row>
    <row r="27" spans="6:17" x14ac:dyDescent="0.35">
      <c r="F27" s="47"/>
      <c r="G27" s="40"/>
      <c r="I27" s="46"/>
      <c r="N27" s="41"/>
    </row>
    <row r="28" spans="6:17" x14ac:dyDescent="0.35">
      <c r="F28" s="47"/>
      <c r="G28" s="40"/>
      <c r="I28" s="46"/>
      <c r="N28" s="41"/>
    </row>
    <row r="29" spans="6:17" x14ac:dyDescent="0.35">
      <c r="F29" s="47"/>
      <c r="G29" s="40"/>
      <c r="I29" s="46"/>
      <c r="N29" s="41"/>
    </row>
    <row r="30" spans="6:17" x14ac:dyDescent="0.35">
      <c r="F30" s="47"/>
      <c r="G30" s="40"/>
      <c r="H30" s="48"/>
      <c r="I30" s="46"/>
      <c r="N30" s="41"/>
    </row>
    <row r="31" spans="6:17" x14ac:dyDescent="0.35">
      <c r="F31" s="47"/>
      <c r="G31" s="40"/>
      <c r="H31" s="48"/>
      <c r="I31" s="46"/>
      <c r="N31" s="41"/>
    </row>
    <row r="32" spans="6:17" x14ac:dyDescent="0.35">
      <c r="F32" s="47"/>
      <c r="G32" s="40"/>
      <c r="H32" s="48"/>
      <c r="N32" s="41"/>
    </row>
    <row r="33" spans="6:17" x14ac:dyDescent="0.35">
      <c r="F33" s="47"/>
      <c r="G33" s="40"/>
      <c r="H33" s="48"/>
      <c r="N33" s="41"/>
    </row>
    <row r="34" spans="6:17" x14ac:dyDescent="0.35">
      <c r="F34" s="47"/>
      <c r="G34" s="40"/>
      <c r="H34" s="48"/>
      <c r="Q34" s="41"/>
    </row>
    <row r="35" spans="6:17" x14ac:dyDescent="0.35">
      <c r="F35" s="47"/>
      <c r="G35" s="40"/>
      <c r="H35" s="46"/>
      <c r="I35" s="1"/>
      <c r="K35" s="48"/>
      <c r="Q35" s="41"/>
    </row>
    <row r="36" spans="6:17" x14ac:dyDescent="0.35">
      <c r="F36" s="47"/>
      <c r="G36" s="40"/>
      <c r="H36" s="1"/>
      <c r="I36" s="1"/>
      <c r="J36" s="50">
        <f>AVERAGE(J13:J20)</f>
        <v>20.25</v>
      </c>
      <c r="K36" s="48"/>
      <c r="Q36" s="41"/>
    </row>
    <row r="37" spans="6:17" x14ac:dyDescent="0.35">
      <c r="F37" s="47"/>
      <c r="G37" s="40"/>
      <c r="H37" s="1"/>
      <c r="I37" s="1"/>
      <c r="K37" s="48"/>
      <c r="Q37" s="41"/>
    </row>
    <row r="38" spans="6:17" x14ac:dyDescent="0.35">
      <c r="F38" s="47"/>
      <c r="G38" s="40"/>
      <c r="H38" s="1"/>
      <c r="I38" s="1"/>
      <c r="K38" s="48"/>
      <c r="Q38" s="41"/>
    </row>
    <row r="39" spans="6:17" x14ac:dyDescent="0.35">
      <c r="H39" s="1"/>
      <c r="I39" s="1"/>
    </row>
  </sheetData>
  <mergeCells count="10">
    <mergeCell ref="I1:I2"/>
    <mergeCell ref="J1:L1"/>
    <mergeCell ref="N1:S1"/>
    <mergeCell ref="U1:Z1"/>
    <mergeCell ref="A1:A2"/>
    <mergeCell ref="B1:B2"/>
    <mergeCell ref="C1:E1"/>
    <mergeCell ref="F1:F2"/>
    <mergeCell ref="G1:G2"/>
    <mergeCell ref="H1:H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7DDD6-5F40-4CB7-9E5E-55A1EF4408CA}">
  <dimension ref="A1:CT60"/>
  <sheetViews>
    <sheetView workbookViewId="0">
      <pane xSplit="4" ySplit="2" topLeftCell="CC6" activePane="bottomRight" state="frozen"/>
      <selection pane="topRight" activeCell="E1" sqref="E1"/>
      <selection pane="bottomLeft" activeCell="A2" sqref="A2"/>
      <selection pane="bottomRight" activeCell="CM9" sqref="CM9"/>
    </sheetView>
  </sheetViews>
  <sheetFormatPr defaultColWidth="8.7265625" defaultRowHeight="14.5" x14ac:dyDescent="0.35"/>
  <cols>
    <col min="1" max="1" width="5.26953125" customWidth="1"/>
    <col min="2" max="2" width="10.81640625" customWidth="1"/>
    <col min="3" max="3" width="7.1796875" customWidth="1"/>
    <col min="4" max="4" width="9.1796875" customWidth="1"/>
    <col min="5" max="5" width="10.54296875" customWidth="1"/>
    <col min="6" max="6" width="14.1796875" bestFit="1" customWidth="1"/>
    <col min="7" max="7" width="16.453125" bestFit="1" customWidth="1"/>
    <col min="8" max="8" width="11.1796875" bestFit="1" customWidth="1"/>
    <col min="9" max="9" width="11.81640625" bestFit="1" customWidth="1"/>
    <col min="10" max="10" width="12.26953125" bestFit="1" customWidth="1"/>
    <col min="11" max="11" width="10.81640625" bestFit="1" customWidth="1"/>
    <col min="12" max="12" width="15" bestFit="1" customWidth="1"/>
    <col min="13" max="13" width="11" bestFit="1" customWidth="1"/>
    <col min="14" max="14" width="20.54296875" customWidth="1"/>
    <col min="15" max="15" width="9.26953125" bestFit="1" customWidth="1"/>
    <col min="16" max="16" width="17" bestFit="1" customWidth="1"/>
    <col min="17" max="17" width="19.81640625" bestFit="1" customWidth="1"/>
    <col min="18" max="18" width="21.1796875" bestFit="1" customWidth="1"/>
    <col min="19" max="19" width="11.453125" bestFit="1" customWidth="1"/>
    <col min="20" max="20" width="25.453125" bestFit="1" customWidth="1"/>
    <col min="21" max="21" width="22" bestFit="1" customWidth="1"/>
    <col min="22" max="22" width="18.81640625" bestFit="1" customWidth="1"/>
    <col min="23" max="23" width="18.453125" bestFit="1" customWidth="1"/>
    <col min="24" max="24" width="17.81640625" bestFit="1" customWidth="1"/>
    <col min="25" max="25" width="14.1796875" customWidth="1"/>
    <col min="26" max="26" width="19.1796875" customWidth="1"/>
    <col min="27" max="27" width="13.1796875" customWidth="1"/>
    <col min="28" max="28" width="24" customWidth="1"/>
    <col min="29" max="29" width="8.1796875" bestFit="1" customWidth="1"/>
    <col min="30" max="30" width="25.7265625" bestFit="1" customWidth="1"/>
    <col min="31" max="31" width="18.7265625" bestFit="1" customWidth="1"/>
    <col min="32" max="32" width="14.7265625" bestFit="1" customWidth="1"/>
    <col min="33" max="33" width="25.453125" bestFit="1" customWidth="1"/>
    <col min="34" max="34" width="7.81640625" bestFit="1" customWidth="1"/>
    <col min="35" max="35" width="22.26953125" bestFit="1" customWidth="1"/>
    <col min="36" max="36" width="6.7265625" bestFit="1" customWidth="1"/>
    <col min="37" max="37" width="39.54296875" customWidth="1"/>
    <col min="38" max="38" width="13.1796875" customWidth="1"/>
    <col min="39" max="39" width="10.81640625" bestFit="1" customWidth="1"/>
    <col min="40" max="40" width="17.54296875" bestFit="1" customWidth="1"/>
    <col min="41" max="41" width="16" bestFit="1" customWidth="1"/>
    <col min="42" max="42" width="13.453125" bestFit="1" customWidth="1"/>
    <col min="43" max="43" width="12.1796875" bestFit="1" customWidth="1"/>
    <col min="44" max="44" width="14.54296875" bestFit="1" customWidth="1"/>
    <col min="45" max="45" width="20.54296875" hidden="1" customWidth="1"/>
    <col min="46" max="46" width="15.7265625" bestFit="1" customWidth="1"/>
    <col min="47" max="47" width="13.453125" bestFit="1" customWidth="1"/>
    <col min="48" max="48" width="14.7265625" bestFit="1" customWidth="1"/>
    <col min="49" max="49" width="15.453125" bestFit="1" customWidth="1"/>
    <col min="50" max="50" width="21.54296875" bestFit="1" customWidth="1"/>
    <col min="51" max="51" width="13.26953125" bestFit="1" customWidth="1"/>
    <col min="52" max="52" width="14.26953125" bestFit="1" customWidth="1"/>
    <col min="53" max="53" width="19.54296875" bestFit="1" customWidth="1"/>
    <col min="54" max="54" width="14.453125" customWidth="1"/>
    <col min="55" max="55" width="20.1796875" bestFit="1" customWidth="1"/>
    <col min="56" max="56" width="8.81640625" bestFit="1" customWidth="1"/>
    <col min="57" max="57" width="11.7265625" bestFit="1" customWidth="1"/>
    <col min="58" max="58" width="14.7265625" bestFit="1" customWidth="1"/>
    <col min="59" max="59" width="9.81640625" bestFit="1" customWidth="1"/>
    <col min="60" max="60" width="10.453125" bestFit="1" customWidth="1"/>
    <col min="61" max="61" width="18" bestFit="1" customWidth="1"/>
    <col min="62" max="62" width="12.26953125" bestFit="1" customWidth="1"/>
    <col min="63" max="63" width="17.1796875" bestFit="1" customWidth="1"/>
    <col min="64" max="64" width="3.54296875" bestFit="1" customWidth="1"/>
    <col min="65" max="65" width="17.54296875" bestFit="1" customWidth="1"/>
    <col min="66" max="66" width="8.81640625" bestFit="1" customWidth="1"/>
    <col min="67" max="67" width="15.54296875" bestFit="1" customWidth="1"/>
    <col min="68" max="68" width="22" bestFit="1" customWidth="1"/>
    <col min="69" max="69" width="10.54296875" bestFit="1" customWidth="1"/>
    <col min="70" max="70" width="11.26953125" bestFit="1" customWidth="1"/>
    <col min="71" max="71" width="15.1796875" bestFit="1" customWidth="1"/>
    <col min="72" max="72" width="18.1796875" bestFit="1" customWidth="1"/>
    <col min="73" max="73" width="21.26953125" bestFit="1" customWidth="1"/>
    <col min="74" max="74" width="9.54296875" bestFit="1" customWidth="1"/>
    <col min="75" max="75" width="17.54296875" bestFit="1" customWidth="1"/>
    <col min="76" max="76" width="17.26953125" bestFit="1" customWidth="1"/>
    <col min="77" max="77" width="11.81640625" bestFit="1" customWidth="1"/>
    <col min="78" max="78" width="16.26953125" bestFit="1" customWidth="1"/>
    <col min="79" max="79" width="11.7265625" bestFit="1" customWidth="1"/>
    <col min="80" max="80" width="9.54296875" bestFit="1" customWidth="1"/>
    <col min="81" max="81" width="8.81640625" bestFit="1" customWidth="1"/>
    <col min="82" max="82" width="13" customWidth="1"/>
    <col min="83" max="83" width="20.1796875" customWidth="1"/>
    <col min="84" max="84" width="8.81640625" customWidth="1"/>
    <col min="85" max="85" width="11.81640625" customWidth="1"/>
    <col min="86" max="86" width="8.81640625" customWidth="1"/>
    <col min="87" max="87" width="9.453125" customWidth="1"/>
    <col min="88" max="88" width="9.54296875" customWidth="1"/>
    <col min="89" max="89" width="12.81640625" customWidth="1"/>
    <col min="90" max="90" width="24.1796875" customWidth="1"/>
    <col min="91" max="91" width="17.1796875" customWidth="1"/>
    <col min="92" max="92" width="23" customWidth="1"/>
    <col min="93" max="93" width="13.81640625" customWidth="1"/>
    <col min="94" max="94" width="11.7265625" customWidth="1"/>
    <col min="95" max="95" width="65.54296875" style="53" customWidth="1"/>
    <col min="96" max="96" width="19.1796875" customWidth="1"/>
    <col min="97" max="97" width="14.54296875" customWidth="1"/>
  </cols>
  <sheetData>
    <row r="1" spans="1:98" x14ac:dyDescent="0.35">
      <c r="AR1" s="72">
        <f>SUBTOTAL(9,AR13:AR60)</f>
        <v>-186911.91</v>
      </c>
      <c r="CG1" s="73">
        <f>SUBTOTAL(2,CG13:CG60)</f>
        <v>5</v>
      </c>
    </row>
    <row r="2" spans="1:98" ht="43.5" x14ac:dyDescent="0.35">
      <c r="A2" s="74" t="s">
        <v>36</v>
      </c>
      <c r="B2" s="74" t="s">
        <v>37</v>
      </c>
      <c r="C2" s="74" t="s">
        <v>38</v>
      </c>
      <c r="D2" s="54" t="s">
        <v>39</v>
      </c>
      <c r="E2" s="74" t="s">
        <v>40</v>
      </c>
      <c r="F2" s="74" t="s">
        <v>41</v>
      </c>
      <c r="G2" s="74" t="s">
        <v>42</v>
      </c>
      <c r="H2" s="54" t="s">
        <v>43</v>
      </c>
      <c r="I2" s="55" t="s">
        <v>44</v>
      </c>
      <c r="J2" s="74" t="s">
        <v>45</v>
      </c>
      <c r="K2" s="74" t="s">
        <v>46</v>
      </c>
      <c r="L2" s="54" t="s">
        <v>47</v>
      </c>
      <c r="M2" s="74" t="s">
        <v>48</v>
      </c>
      <c r="N2" s="74" t="s">
        <v>49</v>
      </c>
      <c r="O2" s="74" t="s">
        <v>50</v>
      </c>
      <c r="P2" s="54" t="s">
        <v>51</v>
      </c>
      <c r="Q2" s="74" t="s">
        <v>52</v>
      </c>
      <c r="R2" s="74" t="s">
        <v>53</v>
      </c>
      <c r="S2" s="74" t="s">
        <v>54</v>
      </c>
      <c r="T2" s="74" t="s">
        <v>55</v>
      </c>
      <c r="U2" s="74" t="s">
        <v>56</v>
      </c>
      <c r="V2" s="74" t="s">
        <v>57</v>
      </c>
      <c r="W2" s="74" t="s">
        <v>58</v>
      </c>
      <c r="X2" s="74" t="s">
        <v>59</v>
      </c>
      <c r="Y2" s="74" t="s">
        <v>60</v>
      </c>
      <c r="Z2" s="74" t="s">
        <v>61</v>
      </c>
      <c r="AA2" s="74" t="s">
        <v>62</v>
      </c>
      <c r="AB2" s="74" t="s">
        <v>63</v>
      </c>
      <c r="AC2" s="74" t="s">
        <v>64</v>
      </c>
      <c r="AD2" s="74" t="s">
        <v>65</v>
      </c>
      <c r="AE2" s="74" t="s">
        <v>66</v>
      </c>
      <c r="AF2" s="74" t="s">
        <v>67</v>
      </c>
      <c r="AG2" s="74" t="s">
        <v>68</v>
      </c>
      <c r="AH2" s="74" t="s">
        <v>69</v>
      </c>
      <c r="AI2" s="74" t="s">
        <v>70</v>
      </c>
      <c r="AJ2" s="74" t="s">
        <v>71</v>
      </c>
      <c r="AK2" s="74" t="s">
        <v>72</v>
      </c>
      <c r="AL2" s="74" t="s">
        <v>73</v>
      </c>
      <c r="AM2" s="54" t="s">
        <v>74</v>
      </c>
      <c r="AN2" s="74" t="s">
        <v>75</v>
      </c>
      <c r="AO2" s="74" t="s">
        <v>76</v>
      </c>
      <c r="AP2" s="74" t="s">
        <v>77</v>
      </c>
      <c r="AQ2" s="54" t="s">
        <v>78</v>
      </c>
      <c r="AR2" s="74" t="s">
        <v>79</v>
      </c>
      <c r="AS2" s="54" t="s">
        <v>80</v>
      </c>
      <c r="AT2" s="74" t="s">
        <v>81</v>
      </c>
      <c r="AU2" s="74" t="s">
        <v>82</v>
      </c>
      <c r="AV2" s="74" t="s">
        <v>83</v>
      </c>
      <c r="AW2" s="74" t="s">
        <v>84</v>
      </c>
      <c r="AX2" s="74" t="s">
        <v>85</v>
      </c>
      <c r="AY2" s="74" t="s">
        <v>86</v>
      </c>
      <c r="AZ2" s="74" t="s">
        <v>87</v>
      </c>
      <c r="BA2" s="74" t="s">
        <v>88</v>
      </c>
      <c r="BB2" s="74" t="s">
        <v>89</v>
      </c>
      <c r="BC2" s="74" t="s">
        <v>90</v>
      </c>
      <c r="BD2" s="54" t="s">
        <v>91</v>
      </c>
      <c r="BE2" s="54" t="s">
        <v>92</v>
      </c>
      <c r="BF2" s="74" t="s">
        <v>93</v>
      </c>
      <c r="BG2" s="74" t="s">
        <v>94</v>
      </c>
      <c r="BH2" s="74" t="s">
        <v>95</v>
      </c>
      <c r="BI2" s="74" t="s">
        <v>96</v>
      </c>
      <c r="BJ2" s="74" t="s">
        <v>97</v>
      </c>
      <c r="BK2" s="74" t="s">
        <v>98</v>
      </c>
      <c r="BL2" s="74" t="s">
        <v>99</v>
      </c>
      <c r="BM2" s="74" t="s">
        <v>100</v>
      </c>
      <c r="BN2" s="74" t="s">
        <v>101</v>
      </c>
      <c r="BO2" s="74" t="s">
        <v>102</v>
      </c>
      <c r="BP2" s="74" t="s">
        <v>103</v>
      </c>
      <c r="BQ2" s="74" t="s">
        <v>104</v>
      </c>
      <c r="BR2" s="74" t="s">
        <v>105</v>
      </c>
      <c r="BS2" s="74" t="s">
        <v>106</v>
      </c>
      <c r="BT2" s="74" t="s">
        <v>107</v>
      </c>
      <c r="BU2" s="74" t="s">
        <v>108</v>
      </c>
      <c r="BV2" s="74" t="s">
        <v>109</v>
      </c>
      <c r="BW2" s="74" t="s">
        <v>110</v>
      </c>
      <c r="BX2" s="74" t="s">
        <v>111</v>
      </c>
      <c r="BY2" s="54" t="s">
        <v>112</v>
      </c>
      <c r="BZ2" s="54" t="s">
        <v>113</v>
      </c>
      <c r="CA2" s="54" t="s">
        <v>114</v>
      </c>
      <c r="CB2" s="54" t="s">
        <v>115</v>
      </c>
      <c r="CC2" s="74" t="s">
        <v>116</v>
      </c>
      <c r="CD2" s="75" t="s">
        <v>117</v>
      </c>
      <c r="CE2" s="76" t="s">
        <v>118</v>
      </c>
      <c r="CF2" s="56" t="s">
        <v>119</v>
      </c>
      <c r="CG2" s="57" t="s">
        <v>120</v>
      </c>
      <c r="CH2" s="58" t="s">
        <v>121</v>
      </c>
      <c r="CI2" s="58" t="s">
        <v>122</v>
      </c>
      <c r="CJ2" s="57" t="s">
        <v>123</v>
      </c>
      <c r="CK2" s="59" t="s">
        <v>124</v>
      </c>
      <c r="CL2" s="59" t="s">
        <v>159</v>
      </c>
      <c r="CM2" s="60" t="s">
        <v>125</v>
      </c>
      <c r="CN2" s="60" t="s">
        <v>126</v>
      </c>
      <c r="CO2" s="61" t="s">
        <v>127</v>
      </c>
      <c r="CP2" s="62" t="s">
        <v>128</v>
      </c>
      <c r="CQ2" s="77" t="s">
        <v>129</v>
      </c>
      <c r="CR2" s="63" t="s">
        <v>164</v>
      </c>
      <c r="CS2" s="64" t="s">
        <v>165</v>
      </c>
      <c r="CT2" s="78" t="s">
        <v>163</v>
      </c>
    </row>
    <row r="3" spans="1:98" hidden="1" x14ac:dyDescent="0.35">
      <c r="A3" s="52">
        <v>1041</v>
      </c>
      <c r="B3" s="52">
        <v>1900062635</v>
      </c>
      <c r="C3" s="52">
        <v>2024</v>
      </c>
      <c r="D3" s="52">
        <v>4</v>
      </c>
      <c r="E3" s="84">
        <v>45203</v>
      </c>
      <c r="F3" s="84">
        <v>45203</v>
      </c>
      <c r="G3" s="84">
        <v>45198</v>
      </c>
      <c r="H3" s="52" t="s">
        <v>130</v>
      </c>
      <c r="I3" s="52" t="s">
        <v>273</v>
      </c>
      <c r="J3" s="52" t="s">
        <v>131</v>
      </c>
      <c r="K3" s="52" t="s">
        <v>161</v>
      </c>
      <c r="L3" s="52" t="s">
        <v>132</v>
      </c>
      <c r="M3" s="52" t="s">
        <v>133</v>
      </c>
      <c r="N3" s="52" t="s">
        <v>134</v>
      </c>
      <c r="O3" s="52">
        <v>6114464</v>
      </c>
      <c r="P3" s="52" t="s">
        <v>135</v>
      </c>
      <c r="Q3" s="52" t="s">
        <v>203</v>
      </c>
      <c r="R3" s="52" t="s">
        <v>136</v>
      </c>
      <c r="S3" s="52" t="s">
        <v>136</v>
      </c>
      <c r="T3" s="52" t="s">
        <v>136</v>
      </c>
      <c r="U3" s="52" t="s">
        <v>136</v>
      </c>
      <c r="V3" s="52" t="s">
        <v>136</v>
      </c>
      <c r="W3" s="52" t="s">
        <v>136</v>
      </c>
      <c r="X3" s="52" t="s">
        <v>204</v>
      </c>
      <c r="Y3" s="52" t="s">
        <v>149</v>
      </c>
      <c r="Z3" s="52" t="s">
        <v>150</v>
      </c>
      <c r="AA3" s="49" t="s">
        <v>274</v>
      </c>
      <c r="AB3" s="49" t="s">
        <v>205</v>
      </c>
      <c r="AC3" s="52" t="s">
        <v>136</v>
      </c>
      <c r="AD3" s="52" t="s">
        <v>136</v>
      </c>
      <c r="AE3" s="52" t="s">
        <v>136</v>
      </c>
      <c r="AF3" s="52" t="s">
        <v>136</v>
      </c>
      <c r="AG3" s="52" t="s">
        <v>136</v>
      </c>
      <c r="AH3" s="52" t="s">
        <v>136</v>
      </c>
      <c r="AI3" s="52" t="s">
        <v>136</v>
      </c>
      <c r="AJ3" s="52" t="s">
        <v>147</v>
      </c>
      <c r="AK3" s="52" t="s">
        <v>275</v>
      </c>
      <c r="AL3" s="52" t="s">
        <v>276</v>
      </c>
      <c r="AM3" s="52" t="s">
        <v>162</v>
      </c>
      <c r="AN3" s="52" t="s">
        <v>136</v>
      </c>
      <c r="AO3" s="52" t="s">
        <v>136</v>
      </c>
      <c r="AP3" s="52" t="s">
        <v>154</v>
      </c>
      <c r="AQ3" s="52" t="s">
        <v>137</v>
      </c>
      <c r="AR3" s="52">
        <v>-415.8</v>
      </c>
      <c r="AS3" s="52" t="s">
        <v>138</v>
      </c>
      <c r="AT3" s="52" t="s">
        <v>277</v>
      </c>
      <c r="AU3" s="84"/>
      <c r="AV3" s="85">
        <v>0.67364583333332995</v>
      </c>
      <c r="AW3" s="52" t="s">
        <v>136</v>
      </c>
      <c r="AX3" s="84"/>
      <c r="AY3" s="84"/>
      <c r="AZ3" s="52" t="s">
        <v>136</v>
      </c>
      <c r="BA3" s="52" t="s">
        <v>278</v>
      </c>
      <c r="BB3" s="84">
        <v>45212</v>
      </c>
      <c r="BC3" s="52" t="s">
        <v>136</v>
      </c>
      <c r="BD3" s="52" t="s">
        <v>136</v>
      </c>
      <c r="BE3" s="86">
        <v>0</v>
      </c>
      <c r="BF3" s="52" t="s">
        <v>136</v>
      </c>
      <c r="BG3" s="52" t="s">
        <v>136</v>
      </c>
      <c r="BH3" s="86">
        <v>0</v>
      </c>
      <c r="BI3" s="52" t="s">
        <v>136</v>
      </c>
      <c r="BJ3" s="84"/>
      <c r="BK3" s="52" t="s">
        <v>136</v>
      </c>
      <c r="BL3" s="52" t="s">
        <v>139</v>
      </c>
      <c r="BM3" s="52" t="s">
        <v>136</v>
      </c>
      <c r="BN3" s="87">
        <v>14</v>
      </c>
      <c r="BO3" s="52" t="s">
        <v>136</v>
      </c>
      <c r="BP3" s="84">
        <v>45198</v>
      </c>
      <c r="BQ3" s="52" t="s">
        <v>140</v>
      </c>
      <c r="BR3" s="52" t="s">
        <v>206</v>
      </c>
      <c r="BS3" s="52" t="s">
        <v>207</v>
      </c>
      <c r="BT3" s="52" t="s">
        <v>136</v>
      </c>
      <c r="BU3" s="52" t="s">
        <v>208</v>
      </c>
      <c r="BV3" s="52" t="s">
        <v>136</v>
      </c>
      <c r="BW3" s="52" t="s">
        <v>136</v>
      </c>
      <c r="BX3" s="52" t="s">
        <v>136</v>
      </c>
      <c r="BY3" s="52" t="s">
        <v>136</v>
      </c>
      <c r="BZ3" s="52" t="s">
        <v>151</v>
      </c>
      <c r="CA3" s="52" t="s">
        <v>136</v>
      </c>
      <c r="CB3" s="52" t="s">
        <v>136</v>
      </c>
      <c r="CC3" s="87">
        <v>1</v>
      </c>
      <c r="CD3" s="53" t="s">
        <v>141</v>
      </c>
      <c r="CE3" s="53" t="s">
        <v>141</v>
      </c>
      <c r="CF3" s="53">
        <v>14</v>
      </c>
      <c r="CG3" s="53">
        <v>20</v>
      </c>
      <c r="CH3" s="53" t="s">
        <v>143</v>
      </c>
      <c r="CI3" s="53" t="s">
        <v>143</v>
      </c>
      <c r="CJ3" s="53" t="s">
        <v>279</v>
      </c>
      <c r="CK3" s="53">
        <v>4111010</v>
      </c>
      <c r="CL3" s="53" t="s">
        <v>205</v>
      </c>
      <c r="CM3" s="53" t="s">
        <v>205</v>
      </c>
      <c r="CN3" s="52" t="s">
        <v>144</v>
      </c>
      <c r="CO3" s="52" t="s">
        <v>175</v>
      </c>
      <c r="CP3" s="52"/>
      <c r="CQ3" s="52"/>
      <c r="CR3" s="53">
        <v>30</v>
      </c>
      <c r="CS3" s="53" t="s">
        <v>143</v>
      </c>
      <c r="CT3" s="46"/>
    </row>
    <row r="4" spans="1:98" hidden="1" x14ac:dyDescent="0.35">
      <c r="A4" s="52">
        <v>1041</v>
      </c>
      <c r="B4" s="52">
        <v>1900062651</v>
      </c>
      <c r="C4" s="52">
        <v>2024</v>
      </c>
      <c r="D4" s="52">
        <v>4</v>
      </c>
      <c r="E4" s="84">
        <v>45208</v>
      </c>
      <c r="F4" s="84">
        <v>45205</v>
      </c>
      <c r="G4" s="84">
        <v>45191</v>
      </c>
      <c r="H4" s="52" t="s">
        <v>130</v>
      </c>
      <c r="I4" s="52" t="s">
        <v>280</v>
      </c>
      <c r="J4" s="52" t="s">
        <v>131</v>
      </c>
      <c r="K4" s="52" t="s">
        <v>161</v>
      </c>
      <c r="L4" s="52" t="s">
        <v>132</v>
      </c>
      <c r="M4" s="52" t="s">
        <v>133</v>
      </c>
      <c r="N4" s="52" t="s">
        <v>134</v>
      </c>
      <c r="O4" s="52">
        <v>6034426</v>
      </c>
      <c r="P4" s="52" t="s">
        <v>135</v>
      </c>
      <c r="Q4" s="52" t="s">
        <v>281</v>
      </c>
      <c r="R4" s="52" t="s">
        <v>136</v>
      </c>
      <c r="S4" s="52" t="s">
        <v>136</v>
      </c>
      <c r="T4" s="52" t="s">
        <v>136</v>
      </c>
      <c r="U4" s="52" t="s">
        <v>136</v>
      </c>
      <c r="V4" s="52" t="s">
        <v>136</v>
      </c>
      <c r="W4" s="52" t="s">
        <v>136</v>
      </c>
      <c r="X4" s="52" t="s">
        <v>282</v>
      </c>
      <c r="Y4" s="52" t="s">
        <v>149</v>
      </c>
      <c r="Z4" s="52" t="s">
        <v>150</v>
      </c>
      <c r="AA4" s="49" t="s">
        <v>283</v>
      </c>
      <c r="AB4" s="49" t="s">
        <v>284</v>
      </c>
      <c r="AC4" s="52" t="s">
        <v>136</v>
      </c>
      <c r="AD4" s="52" t="s">
        <v>136</v>
      </c>
      <c r="AE4" s="52" t="s">
        <v>136</v>
      </c>
      <c r="AF4" s="52" t="s">
        <v>136</v>
      </c>
      <c r="AG4" s="52" t="s">
        <v>136</v>
      </c>
      <c r="AH4" s="52" t="s">
        <v>136</v>
      </c>
      <c r="AI4" s="52" t="s">
        <v>136</v>
      </c>
      <c r="AJ4" s="52" t="s">
        <v>147</v>
      </c>
      <c r="AK4" s="52" t="s">
        <v>285</v>
      </c>
      <c r="AL4" s="52" t="s">
        <v>286</v>
      </c>
      <c r="AM4" s="52" t="s">
        <v>162</v>
      </c>
      <c r="AN4" s="52" t="s">
        <v>136</v>
      </c>
      <c r="AO4" s="52" t="s">
        <v>136</v>
      </c>
      <c r="AP4" s="52" t="s">
        <v>154</v>
      </c>
      <c r="AQ4" s="52" t="s">
        <v>137</v>
      </c>
      <c r="AR4" s="52">
        <v>-799</v>
      </c>
      <c r="AS4" s="52" t="s">
        <v>138</v>
      </c>
      <c r="AT4" s="52" t="s">
        <v>287</v>
      </c>
      <c r="AU4" s="84"/>
      <c r="AV4" s="85">
        <v>0.50538194444443996</v>
      </c>
      <c r="AW4" s="52" t="s">
        <v>136</v>
      </c>
      <c r="AX4" s="84"/>
      <c r="AY4" s="84"/>
      <c r="AZ4" s="52" t="s">
        <v>136</v>
      </c>
      <c r="BA4" s="52" t="s">
        <v>288</v>
      </c>
      <c r="BB4" s="84">
        <v>45209</v>
      </c>
      <c r="BC4" s="52" t="s">
        <v>136</v>
      </c>
      <c r="BD4" s="52" t="s">
        <v>136</v>
      </c>
      <c r="BE4" s="86">
        <v>0</v>
      </c>
      <c r="BF4" s="52" t="s">
        <v>136</v>
      </c>
      <c r="BG4" s="52" t="s">
        <v>136</v>
      </c>
      <c r="BH4" s="86">
        <v>0</v>
      </c>
      <c r="BI4" s="52" t="s">
        <v>136</v>
      </c>
      <c r="BJ4" s="84"/>
      <c r="BK4" s="52" t="s">
        <v>136</v>
      </c>
      <c r="BL4" s="52" t="s">
        <v>139</v>
      </c>
      <c r="BM4" s="52" t="s">
        <v>136</v>
      </c>
      <c r="BN4" s="87">
        <v>14</v>
      </c>
      <c r="BO4" s="52" t="s">
        <v>136</v>
      </c>
      <c r="BP4" s="84">
        <v>45191</v>
      </c>
      <c r="BQ4" s="52" t="s">
        <v>140</v>
      </c>
      <c r="BR4" s="52" t="s">
        <v>289</v>
      </c>
      <c r="BS4" s="52" t="s">
        <v>290</v>
      </c>
      <c r="BT4" s="52" t="s">
        <v>136</v>
      </c>
      <c r="BU4" s="52" t="s">
        <v>291</v>
      </c>
      <c r="BV4" s="52" t="s">
        <v>136</v>
      </c>
      <c r="BW4" s="52" t="s">
        <v>136</v>
      </c>
      <c r="BX4" s="52" t="s">
        <v>136</v>
      </c>
      <c r="BY4" s="52" t="s">
        <v>136</v>
      </c>
      <c r="BZ4" s="52" t="s">
        <v>151</v>
      </c>
      <c r="CA4" s="52" t="s">
        <v>136</v>
      </c>
      <c r="CB4" s="52" t="s">
        <v>136</v>
      </c>
      <c r="CC4" s="87">
        <v>1</v>
      </c>
      <c r="CD4" s="53" t="s">
        <v>141</v>
      </c>
      <c r="CE4" s="53" t="s">
        <v>141</v>
      </c>
      <c r="CF4" s="53">
        <v>18</v>
      </c>
      <c r="CG4" s="53">
        <v>20</v>
      </c>
      <c r="CH4" s="53" t="s">
        <v>143</v>
      </c>
      <c r="CI4" s="53" t="s">
        <v>143</v>
      </c>
      <c r="CJ4" s="53" t="s">
        <v>279</v>
      </c>
      <c r="CK4" s="53">
        <v>4111064</v>
      </c>
      <c r="CL4" s="53" t="s">
        <v>284</v>
      </c>
      <c r="CM4" s="53" t="s">
        <v>284</v>
      </c>
      <c r="CN4" s="52" t="s">
        <v>144</v>
      </c>
      <c r="CO4" s="52" t="s">
        <v>152</v>
      </c>
      <c r="CP4" s="52"/>
      <c r="CQ4" s="52"/>
      <c r="CR4" s="53">
        <v>30</v>
      </c>
      <c r="CS4" s="53" t="s">
        <v>143</v>
      </c>
      <c r="CT4" s="46"/>
    </row>
    <row r="5" spans="1:98" ht="72.5" hidden="1" x14ac:dyDescent="0.35">
      <c r="A5" s="52">
        <v>1041</v>
      </c>
      <c r="B5" s="52">
        <v>1900062723</v>
      </c>
      <c r="C5" s="52">
        <v>2024</v>
      </c>
      <c r="D5" s="52">
        <v>4</v>
      </c>
      <c r="E5" s="84">
        <v>45216</v>
      </c>
      <c r="F5" s="84">
        <v>45216</v>
      </c>
      <c r="G5" s="84">
        <v>45204</v>
      </c>
      <c r="H5" s="52" t="s">
        <v>130</v>
      </c>
      <c r="I5" s="52" t="s">
        <v>292</v>
      </c>
      <c r="J5" s="52" t="s">
        <v>131</v>
      </c>
      <c r="K5" s="52" t="s">
        <v>161</v>
      </c>
      <c r="L5" s="52" t="s">
        <v>132</v>
      </c>
      <c r="M5" s="52" t="s">
        <v>185</v>
      </c>
      <c r="N5" s="52" t="s">
        <v>134</v>
      </c>
      <c r="O5" s="52">
        <v>6206435</v>
      </c>
      <c r="P5" s="52" t="s">
        <v>135</v>
      </c>
      <c r="Q5" s="52" t="s">
        <v>293</v>
      </c>
      <c r="R5" s="52" t="s">
        <v>136</v>
      </c>
      <c r="S5" s="52" t="s">
        <v>136</v>
      </c>
      <c r="T5" s="52" t="s">
        <v>136</v>
      </c>
      <c r="U5" s="52" t="s">
        <v>136</v>
      </c>
      <c r="V5" s="52" t="s">
        <v>136</v>
      </c>
      <c r="W5" s="52" t="s">
        <v>136</v>
      </c>
      <c r="X5" s="52" t="s">
        <v>294</v>
      </c>
      <c r="Y5" s="52" t="s">
        <v>149</v>
      </c>
      <c r="Z5" s="52" t="s">
        <v>150</v>
      </c>
      <c r="AA5" s="49" t="s">
        <v>295</v>
      </c>
      <c r="AB5" s="49" t="s">
        <v>296</v>
      </c>
      <c r="AC5" s="52" t="s">
        <v>136</v>
      </c>
      <c r="AD5" s="52" t="s">
        <v>136</v>
      </c>
      <c r="AE5" s="52" t="s">
        <v>136</v>
      </c>
      <c r="AF5" s="52" t="s">
        <v>136</v>
      </c>
      <c r="AG5" s="52" t="s">
        <v>136</v>
      </c>
      <c r="AH5" s="52" t="s">
        <v>136</v>
      </c>
      <c r="AI5" s="52" t="s">
        <v>136</v>
      </c>
      <c r="AJ5" s="52" t="s">
        <v>147</v>
      </c>
      <c r="AK5" s="52" t="s">
        <v>297</v>
      </c>
      <c r="AL5" s="52" t="s">
        <v>298</v>
      </c>
      <c r="AM5" s="52" t="s">
        <v>162</v>
      </c>
      <c r="AN5" s="52" t="s">
        <v>136</v>
      </c>
      <c r="AO5" s="52" t="s">
        <v>136</v>
      </c>
      <c r="AP5" s="52" t="s">
        <v>154</v>
      </c>
      <c r="AQ5" s="52" t="s">
        <v>137</v>
      </c>
      <c r="AR5" s="52">
        <v>-1000</v>
      </c>
      <c r="AS5" s="52" t="s">
        <v>138</v>
      </c>
      <c r="AT5" s="52" t="s">
        <v>299</v>
      </c>
      <c r="AU5" s="84"/>
      <c r="AV5" s="85">
        <v>0.60064814814815004</v>
      </c>
      <c r="AW5" s="52" t="s">
        <v>136</v>
      </c>
      <c r="AX5" s="84"/>
      <c r="AY5" s="84"/>
      <c r="AZ5" s="52" t="s">
        <v>136</v>
      </c>
      <c r="BA5" s="52" t="s">
        <v>300</v>
      </c>
      <c r="BB5" s="84">
        <v>45217</v>
      </c>
      <c r="BC5" s="52" t="s">
        <v>136</v>
      </c>
      <c r="BD5" s="52" t="s">
        <v>136</v>
      </c>
      <c r="BE5" s="86">
        <v>0</v>
      </c>
      <c r="BF5" s="52" t="s">
        <v>136</v>
      </c>
      <c r="BG5" s="52" t="s">
        <v>136</v>
      </c>
      <c r="BH5" s="86">
        <v>0</v>
      </c>
      <c r="BI5" s="52" t="s">
        <v>136</v>
      </c>
      <c r="BJ5" s="84"/>
      <c r="BK5" s="52" t="s">
        <v>136</v>
      </c>
      <c r="BL5" s="52" t="s">
        <v>139</v>
      </c>
      <c r="BM5" s="52" t="s">
        <v>136</v>
      </c>
      <c r="BN5" s="87">
        <v>14</v>
      </c>
      <c r="BO5" s="52" t="s">
        <v>136</v>
      </c>
      <c r="BP5" s="84">
        <v>45196</v>
      </c>
      <c r="BQ5" s="52" t="s">
        <v>140</v>
      </c>
      <c r="BR5" s="52" t="s">
        <v>301</v>
      </c>
      <c r="BS5" s="52" t="s">
        <v>302</v>
      </c>
      <c r="BT5" s="52" t="s">
        <v>136</v>
      </c>
      <c r="BU5" s="52" t="s">
        <v>303</v>
      </c>
      <c r="BV5" s="52" t="s">
        <v>136</v>
      </c>
      <c r="BW5" s="52" t="s">
        <v>136</v>
      </c>
      <c r="BX5" s="52" t="s">
        <v>136</v>
      </c>
      <c r="BY5" s="52" t="s">
        <v>136</v>
      </c>
      <c r="BZ5" s="52" t="s">
        <v>151</v>
      </c>
      <c r="CA5" s="52" t="s">
        <v>136</v>
      </c>
      <c r="CB5" s="52" t="s">
        <v>136</v>
      </c>
      <c r="CC5" s="87">
        <v>1</v>
      </c>
      <c r="CD5" s="53" t="s">
        <v>141</v>
      </c>
      <c r="CE5" s="53" t="s">
        <v>141</v>
      </c>
      <c r="CF5" s="53">
        <f>BB5-G5</f>
        <v>13</v>
      </c>
      <c r="CG5" s="53">
        <v>20</v>
      </c>
      <c r="CH5" s="53" t="str">
        <f t="shared" ref="CH5" si="0">IF(CF5&gt;CG5,"Yes","No")</f>
        <v>No</v>
      </c>
      <c r="CI5" s="53" t="str">
        <f t="shared" ref="CI5" si="1">IF(CE5="Small Business","No","Yes")</f>
        <v>No</v>
      </c>
      <c r="CJ5" s="53" t="str">
        <f t="shared" ref="CJ5" si="2">IF(MONTH(BB5)=10,"October","Omit - next week reportable")</f>
        <v>October</v>
      </c>
      <c r="CK5" s="53">
        <v>4111065</v>
      </c>
      <c r="CL5" s="53" t="s">
        <v>296</v>
      </c>
      <c r="CM5" s="53" t="s">
        <v>269</v>
      </c>
      <c r="CN5" s="53" t="s">
        <v>144</v>
      </c>
      <c r="CO5" s="53" t="s">
        <v>152</v>
      </c>
      <c r="CP5" s="53"/>
      <c r="CQ5" s="71" t="s">
        <v>304</v>
      </c>
      <c r="CR5" s="53">
        <v>30</v>
      </c>
      <c r="CS5" s="53" t="s">
        <v>143</v>
      </c>
      <c r="CT5" s="46"/>
    </row>
    <row r="6" spans="1:98" ht="159.5" x14ac:dyDescent="0.35">
      <c r="A6" s="52">
        <v>1041</v>
      </c>
      <c r="B6" s="52">
        <v>1900062738</v>
      </c>
      <c r="C6" s="52">
        <v>2024</v>
      </c>
      <c r="D6" s="52">
        <v>4</v>
      </c>
      <c r="E6" s="84">
        <v>45219</v>
      </c>
      <c r="F6" s="84">
        <v>45219</v>
      </c>
      <c r="G6" s="84">
        <v>45198</v>
      </c>
      <c r="H6" s="52" t="s">
        <v>130</v>
      </c>
      <c r="I6" s="52" t="s">
        <v>305</v>
      </c>
      <c r="J6" s="52" t="s">
        <v>131</v>
      </c>
      <c r="K6" s="52" t="s">
        <v>161</v>
      </c>
      <c r="L6" s="52" t="s">
        <v>132</v>
      </c>
      <c r="M6" s="52" t="s">
        <v>133</v>
      </c>
      <c r="N6" s="52" t="s">
        <v>134</v>
      </c>
      <c r="O6" s="52">
        <v>6003236</v>
      </c>
      <c r="P6" s="52" t="s">
        <v>135</v>
      </c>
      <c r="Q6" s="52" t="s">
        <v>306</v>
      </c>
      <c r="R6" s="52" t="s">
        <v>136</v>
      </c>
      <c r="S6" s="52" t="s">
        <v>136</v>
      </c>
      <c r="T6" s="52" t="s">
        <v>136</v>
      </c>
      <c r="U6" s="52" t="s">
        <v>136</v>
      </c>
      <c r="V6" s="52" t="s">
        <v>136</v>
      </c>
      <c r="W6" s="52" t="s">
        <v>136</v>
      </c>
      <c r="X6" s="52" t="s">
        <v>307</v>
      </c>
      <c r="Y6" s="52" t="s">
        <v>155</v>
      </c>
      <c r="Z6" s="52" t="s">
        <v>156</v>
      </c>
      <c r="AA6" s="52" t="s">
        <v>308</v>
      </c>
      <c r="AB6" s="52" t="s">
        <v>309</v>
      </c>
      <c r="AC6" s="52" t="s">
        <v>136</v>
      </c>
      <c r="AD6" s="52" t="s">
        <v>136</v>
      </c>
      <c r="AE6" s="52" t="s">
        <v>136</v>
      </c>
      <c r="AF6" s="52" t="s">
        <v>136</v>
      </c>
      <c r="AG6" s="52" t="s">
        <v>136</v>
      </c>
      <c r="AH6" s="52" t="s">
        <v>136</v>
      </c>
      <c r="AI6" s="52" t="s">
        <v>136</v>
      </c>
      <c r="AJ6" s="52" t="s">
        <v>147</v>
      </c>
      <c r="AK6" s="52" t="s">
        <v>310</v>
      </c>
      <c r="AL6" s="52" t="s">
        <v>311</v>
      </c>
      <c r="AM6" s="52" t="s">
        <v>162</v>
      </c>
      <c r="AN6" s="52" t="s">
        <v>136</v>
      </c>
      <c r="AO6" s="52" t="s">
        <v>136</v>
      </c>
      <c r="AP6" s="52" t="s">
        <v>154</v>
      </c>
      <c r="AQ6" s="52" t="s">
        <v>137</v>
      </c>
      <c r="AR6" s="52">
        <v>-11396</v>
      </c>
      <c r="AS6" s="52" t="s">
        <v>138</v>
      </c>
      <c r="AT6" s="52" t="s">
        <v>312</v>
      </c>
      <c r="AU6" s="84"/>
      <c r="AV6" s="85">
        <v>0.50173611111111005</v>
      </c>
      <c r="AW6" s="52" t="s">
        <v>136</v>
      </c>
      <c r="AX6" s="84"/>
      <c r="AY6" s="84"/>
      <c r="AZ6" s="52" t="s">
        <v>136</v>
      </c>
      <c r="BA6" s="52" t="s">
        <v>313</v>
      </c>
      <c r="BB6" s="84">
        <v>45222</v>
      </c>
      <c r="BC6" s="52" t="s">
        <v>136</v>
      </c>
      <c r="BD6" s="52" t="s">
        <v>136</v>
      </c>
      <c r="BE6" s="86">
        <v>0</v>
      </c>
      <c r="BF6" s="52" t="s">
        <v>136</v>
      </c>
      <c r="BG6" s="52" t="s">
        <v>136</v>
      </c>
      <c r="BH6" s="86">
        <v>0</v>
      </c>
      <c r="BI6" s="52" t="s">
        <v>136</v>
      </c>
      <c r="BJ6" s="84"/>
      <c r="BK6" s="52" t="s">
        <v>136</v>
      </c>
      <c r="BL6" s="52" t="s">
        <v>139</v>
      </c>
      <c r="BM6" s="52" t="s">
        <v>136</v>
      </c>
      <c r="BN6" s="87">
        <v>14</v>
      </c>
      <c r="BO6" s="52" t="s">
        <v>136</v>
      </c>
      <c r="BP6" s="84">
        <v>45198</v>
      </c>
      <c r="BQ6" s="52" t="s">
        <v>140</v>
      </c>
      <c r="BR6" s="52" t="s">
        <v>314</v>
      </c>
      <c r="BS6" s="52" t="s">
        <v>315</v>
      </c>
      <c r="BT6" s="52" t="s">
        <v>136</v>
      </c>
      <c r="BU6" s="52" t="s">
        <v>316</v>
      </c>
      <c r="BV6" s="52" t="s">
        <v>136</v>
      </c>
      <c r="BW6" s="52" t="s">
        <v>136</v>
      </c>
      <c r="BX6" s="52" t="s">
        <v>136</v>
      </c>
      <c r="BY6" s="52" t="s">
        <v>136</v>
      </c>
      <c r="BZ6" s="52" t="s">
        <v>151</v>
      </c>
      <c r="CA6" s="52" t="s">
        <v>136</v>
      </c>
      <c r="CB6" s="52" t="s">
        <v>136</v>
      </c>
      <c r="CC6" s="87">
        <v>1</v>
      </c>
      <c r="CD6" s="53" t="s">
        <v>141</v>
      </c>
      <c r="CE6" s="53" t="s">
        <v>141</v>
      </c>
      <c r="CF6" s="53">
        <v>24</v>
      </c>
      <c r="CG6" s="53">
        <v>20</v>
      </c>
      <c r="CH6" s="53" t="s">
        <v>142</v>
      </c>
      <c r="CI6" s="53" t="s">
        <v>143</v>
      </c>
      <c r="CJ6" s="53" t="s">
        <v>279</v>
      </c>
      <c r="CK6" s="53">
        <v>4103012</v>
      </c>
      <c r="CL6" s="53" t="s">
        <v>309</v>
      </c>
      <c r="CM6" s="53" t="s">
        <v>309</v>
      </c>
      <c r="CN6" s="52" t="s">
        <v>157</v>
      </c>
      <c r="CO6" s="52" t="s">
        <v>317</v>
      </c>
      <c r="CP6" s="52"/>
      <c r="CQ6" s="71" t="s">
        <v>318</v>
      </c>
      <c r="CR6" s="53">
        <v>30</v>
      </c>
      <c r="CS6" s="53" t="s">
        <v>143</v>
      </c>
      <c r="CT6" s="46"/>
    </row>
    <row r="7" spans="1:98" hidden="1" x14ac:dyDescent="0.35">
      <c r="A7" s="52">
        <v>1041</v>
      </c>
      <c r="B7" s="52">
        <v>1900062742</v>
      </c>
      <c r="C7" s="52">
        <v>2024</v>
      </c>
      <c r="D7" s="52">
        <v>4</v>
      </c>
      <c r="E7" s="84">
        <v>45222</v>
      </c>
      <c r="F7" s="84">
        <v>45222</v>
      </c>
      <c r="G7" s="84">
        <v>45207</v>
      </c>
      <c r="H7" s="52" t="s">
        <v>130</v>
      </c>
      <c r="I7" s="52" t="s">
        <v>319</v>
      </c>
      <c r="J7" s="52" t="s">
        <v>131</v>
      </c>
      <c r="K7" s="52" t="s">
        <v>161</v>
      </c>
      <c r="L7" s="52" t="s">
        <v>132</v>
      </c>
      <c r="M7" s="52" t="s">
        <v>133</v>
      </c>
      <c r="N7" s="52" t="s">
        <v>134</v>
      </c>
      <c r="O7" s="52">
        <v>6149704</v>
      </c>
      <c r="P7" s="52" t="s">
        <v>135</v>
      </c>
      <c r="Q7" s="52" t="s">
        <v>320</v>
      </c>
      <c r="R7" s="52" t="s">
        <v>136</v>
      </c>
      <c r="S7" s="52" t="s">
        <v>136</v>
      </c>
      <c r="T7" s="52" t="s">
        <v>136</v>
      </c>
      <c r="U7" s="52" t="s">
        <v>136</v>
      </c>
      <c r="V7" s="52" t="s">
        <v>136</v>
      </c>
      <c r="W7" s="52" t="s">
        <v>136</v>
      </c>
      <c r="X7" s="52" t="s">
        <v>321</v>
      </c>
      <c r="Y7" s="52" t="s">
        <v>149</v>
      </c>
      <c r="Z7" s="52" t="s">
        <v>150</v>
      </c>
      <c r="AA7" s="52" t="s">
        <v>322</v>
      </c>
      <c r="AB7" s="52" t="s">
        <v>269</v>
      </c>
      <c r="AC7" s="52" t="s">
        <v>136</v>
      </c>
      <c r="AD7" s="52" t="s">
        <v>136</v>
      </c>
      <c r="AE7" s="52" t="s">
        <v>136</v>
      </c>
      <c r="AF7" s="52" t="s">
        <v>136</v>
      </c>
      <c r="AG7" s="52" t="s">
        <v>136</v>
      </c>
      <c r="AH7" s="52" t="s">
        <v>136</v>
      </c>
      <c r="AI7" s="52" t="s">
        <v>136</v>
      </c>
      <c r="AJ7" s="52" t="s">
        <v>147</v>
      </c>
      <c r="AK7" s="52" t="s">
        <v>323</v>
      </c>
      <c r="AL7" s="52" t="s">
        <v>324</v>
      </c>
      <c r="AM7" s="52" t="s">
        <v>160</v>
      </c>
      <c r="AN7" s="52" t="s">
        <v>136</v>
      </c>
      <c r="AO7" s="52" t="s">
        <v>136</v>
      </c>
      <c r="AP7" s="52" t="s">
        <v>154</v>
      </c>
      <c r="AQ7" s="52" t="s">
        <v>137</v>
      </c>
      <c r="AR7" s="52">
        <v>-104.5</v>
      </c>
      <c r="AS7" s="52" t="s">
        <v>138</v>
      </c>
      <c r="AT7" s="52" t="s">
        <v>325</v>
      </c>
      <c r="AU7" s="84"/>
      <c r="AV7" s="85">
        <v>0.62332175925926003</v>
      </c>
      <c r="AW7" s="52" t="s">
        <v>136</v>
      </c>
      <c r="AX7" s="84"/>
      <c r="AY7" s="84"/>
      <c r="AZ7" s="52" t="s">
        <v>136</v>
      </c>
      <c r="BA7" s="52" t="s">
        <v>326</v>
      </c>
      <c r="BB7" s="84">
        <v>45223</v>
      </c>
      <c r="BC7" s="52" t="s">
        <v>136</v>
      </c>
      <c r="BD7" s="52" t="s">
        <v>136</v>
      </c>
      <c r="BE7" s="86">
        <v>0</v>
      </c>
      <c r="BF7" s="52" t="s">
        <v>136</v>
      </c>
      <c r="BG7" s="52" t="s">
        <v>136</v>
      </c>
      <c r="BH7" s="86">
        <v>0</v>
      </c>
      <c r="BI7" s="52" t="s">
        <v>136</v>
      </c>
      <c r="BJ7" s="84"/>
      <c r="BK7" s="52" t="s">
        <v>136</v>
      </c>
      <c r="BL7" s="52" t="s">
        <v>139</v>
      </c>
      <c r="BM7" s="52" t="s">
        <v>136</v>
      </c>
      <c r="BN7" s="87">
        <v>7</v>
      </c>
      <c r="BO7" s="52" t="s">
        <v>136</v>
      </c>
      <c r="BP7" s="84">
        <v>45207</v>
      </c>
      <c r="BQ7" s="52" t="s">
        <v>140</v>
      </c>
      <c r="BR7" s="52" t="s">
        <v>327</v>
      </c>
      <c r="BS7" s="52" t="s">
        <v>328</v>
      </c>
      <c r="BT7" s="52" t="s">
        <v>136</v>
      </c>
      <c r="BU7" s="52" t="s">
        <v>329</v>
      </c>
      <c r="BV7" s="52" t="s">
        <v>136</v>
      </c>
      <c r="BW7" s="52" t="s">
        <v>136</v>
      </c>
      <c r="BX7" s="52" t="s">
        <v>136</v>
      </c>
      <c r="BY7" s="52" t="s">
        <v>136</v>
      </c>
      <c r="BZ7" s="52" t="s">
        <v>151</v>
      </c>
      <c r="CA7" s="52" t="s">
        <v>136</v>
      </c>
      <c r="CB7" s="52" t="s">
        <v>136</v>
      </c>
      <c r="CC7" s="87">
        <v>1</v>
      </c>
      <c r="CD7" s="53" t="s">
        <v>141</v>
      </c>
      <c r="CE7" s="53" t="s">
        <v>141</v>
      </c>
      <c r="CF7" s="53">
        <v>16</v>
      </c>
      <c r="CG7" s="53">
        <v>20</v>
      </c>
      <c r="CH7" s="53" t="s">
        <v>143</v>
      </c>
      <c r="CI7" s="53" t="s">
        <v>143</v>
      </c>
      <c r="CJ7" s="53" t="s">
        <v>279</v>
      </c>
      <c r="CK7" s="53">
        <v>4111049</v>
      </c>
      <c r="CL7" s="53" t="s">
        <v>269</v>
      </c>
      <c r="CM7" s="53" t="s">
        <v>242</v>
      </c>
      <c r="CN7" s="52" t="s">
        <v>144</v>
      </c>
      <c r="CO7" s="52" t="s">
        <v>243</v>
      </c>
      <c r="CP7" s="52"/>
      <c r="CQ7" s="88"/>
      <c r="CR7" s="53">
        <v>30</v>
      </c>
      <c r="CS7" s="53" t="s">
        <v>143</v>
      </c>
      <c r="CT7" s="46"/>
    </row>
    <row r="8" spans="1:98" ht="72.5" x14ac:dyDescent="0.35">
      <c r="A8" s="52">
        <v>1041</v>
      </c>
      <c r="B8" s="52">
        <v>5101670361</v>
      </c>
      <c r="C8" s="52">
        <v>2024</v>
      </c>
      <c r="D8" s="52">
        <v>4</v>
      </c>
      <c r="E8" s="84">
        <v>45203</v>
      </c>
      <c r="F8" s="84">
        <v>45203</v>
      </c>
      <c r="G8" s="84">
        <v>45182</v>
      </c>
      <c r="H8" s="52" t="s">
        <v>145</v>
      </c>
      <c r="I8" s="52" t="s">
        <v>330</v>
      </c>
      <c r="J8" s="52" t="s">
        <v>254</v>
      </c>
      <c r="K8" s="52" t="s">
        <v>161</v>
      </c>
      <c r="L8" s="52" t="s">
        <v>132</v>
      </c>
      <c r="M8" s="52" t="s">
        <v>133</v>
      </c>
      <c r="N8" s="52" t="s">
        <v>134</v>
      </c>
      <c r="O8" s="52">
        <v>6020710</v>
      </c>
      <c r="P8" s="52" t="s">
        <v>135</v>
      </c>
      <c r="Q8" s="52" t="s">
        <v>255</v>
      </c>
      <c r="R8" s="52" t="s">
        <v>136</v>
      </c>
      <c r="S8" s="52" t="s">
        <v>136</v>
      </c>
      <c r="T8" s="52" t="s">
        <v>136</v>
      </c>
      <c r="U8" s="52" t="s">
        <v>136</v>
      </c>
      <c r="V8" s="52" t="s">
        <v>136</v>
      </c>
      <c r="W8" s="52" t="s">
        <v>136</v>
      </c>
      <c r="X8" s="52" t="s">
        <v>256</v>
      </c>
      <c r="Y8" s="52" t="s">
        <v>189</v>
      </c>
      <c r="Z8" s="52" t="s">
        <v>190</v>
      </c>
      <c r="AA8" s="52" t="s">
        <v>331</v>
      </c>
      <c r="AB8" s="52" t="s">
        <v>234</v>
      </c>
      <c r="AC8" s="52" t="s">
        <v>136</v>
      </c>
      <c r="AD8" s="52" t="s">
        <v>136</v>
      </c>
      <c r="AE8" s="52" t="s">
        <v>136</v>
      </c>
      <c r="AF8" s="52" t="s">
        <v>136</v>
      </c>
      <c r="AG8" s="52" t="s">
        <v>136</v>
      </c>
      <c r="AH8" s="52" t="s">
        <v>136</v>
      </c>
      <c r="AI8" s="52" t="s">
        <v>136</v>
      </c>
      <c r="AJ8" s="52" t="s">
        <v>147</v>
      </c>
      <c r="AK8" s="52" t="s">
        <v>332</v>
      </c>
      <c r="AL8" s="52" t="s">
        <v>276</v>
      </c>
      <c r="AM8" s="52" t="s">
        <v>162</v>
      </c>
      <c r="AN8" s="52" t="s">
        <v>136</v>
      </c>
      <c r="AO8" s="52" t="s">
        <v>136</v>
      </c>
      <c r="AP8" s="52" t="s">
        <v>154</v>
      </c>
      <c r="AQ8" s="52" t="s">
        <v>137</v>
      </c>
      <c r="AR8" s="52">
        <v>-10048.06</v>
      </c>
      <c r="AS8" s="52" t="s">
        <v>146</v>
      </c>
      <c r="AT8" s="52" t="s">
        <v>333</v>
      </c>
      <c r="AU8" s="84">
        <v>45204</v>
      </c>
      <c r="AV8" s="85">
        <v>0.38039351851851999</v>
      </c>
      <c r="AW8" s="52" t="s">
        <v>136</v>
      </c>
      <c r="AX8" s="84"/>
      <c r="AY8" s="84"/>
      <c r="AZ8" s="52" t="s">
        <v>136</v>
      </c>
      <c r="BA8" s="52" t="s">
        <v>334</v>
      </c>
      <c r="BB8" s="84">
        <v>45205</v>
      </c>
      <c r="BC8" s="52" t="s">
        <v>136</v>
      </c>
      <c r="BD8" s="52" t="s">
        <v>136</v>
      </c>
      <c r="BE8" s="86">
        <v>0</v>
      </c>
      <c r="BF8" s="52" t="s">
        <v>136</v>
      </c>
      <c r="BG8" s="52" t="s">
        <v>136</v>
      </c>
      <c r="BH8" s="86">
        <v>0</v>
      </c>
      <c r="BI8" s="52" t="s">
        <v>136</v>
      </c>
      <c r="BJ8" s="84"/>
      <c r="BK8" s="52" t="s">
        <v>136</v>
      </c>
      <c r="BL8" s="52" t="s">
        <v>139</v>
      </c>
      <c r="BM8" s="52" t="s">
        <v>136</v>
      </c>
      <c r="BN8" s="87">
        <v>14</v>
      </c>
      <c r="BO8" s="52" t="s">
        <v>136</v>
      </c>
      <c r="BP8" s="84">
        <v>45182</v>
      </c>
      <c r="BQ8" s="52" t="s">
        <v>140</v>
      </c>
      <c r="BR8" s="52" t="s">
        <v>258</v>
      </c>
      <c r="BS8" s="52" t="s">
        <v>259</v>
      </c>
      <c r="BT8" s="52" t="s">
        <v>136</v>
      </c>
      <c r="BU8" s="52" t="s">
        <v>260</v>
      </c>
      <c r="BV8" s="52" t="s">
        <v>136</v>
      </c>
      <c r="BW8" s="52" t="s">
        <v>136</v>
      </c>
      <c r="BX8" s="52" t="s">
        <v>136</v>
      </c>
      <c r="BY8" s="52" t="s">
        <v>136</v>
      </c>
      <c r="BZ8" s="52" t="s">
        <v>151</v>
      </c>
      <c r="CA8" s="52" t="s">
        <v>136</v>
      </c>
      <c r="CB8" s="52" t="s">
        <v>136</v>
      </c>
      <c r="CC8" s="87">
        <v>1</v>
      </c>
      <c r="CD8" s="53" t="s">
        <v>141</v>
      </c>
      <c r="CE8" s="53" t="s">
        <v>141</v>
      </c>
      <c r="CF8" s="53">
        <v>23</v>
      </c>
      <c r="CG8" s="53">
        <v>20</v>
      </c>
      <c r="CH8" s="53" t="s">
        <v>142</v>
      </c>
      <c r="CI8" s="53" t="s">
        <v>143</v>
      </c>
      <c r="CJ8" s="53" t="s">
        <v>279</v>
      </c>
      <c r="CK8" s="53">
        <v>4101222</v>
      </c>
      <c r="CL8" s="53" t="s">
        <v>234</v>
      </c>
      <c r="CM8" s="53" t="s">
        <v>234</v>
      </c>
      <c r="CN8" s="52" t="s">
        <v>235</v>
      </c>
      <c r="CO8" s="52" t="s">
        <v>253</v>
      </c>
      <c r="CP8" s="52"/>
      <c r="CQ8" s="71" t="s">
        <v>336</v>
      </c>
      <c r="CR8" s="53">
        <v>30</v>
      </c>
      <c r="CS8" s="53" t="s">
        <v>143</v>
      </c>
    </row>
    <row r="9" spans="1:98" ht="87" x14ac:dyDescent="0.35">
      <c r="A9" s="52">
        <v>1041</v>
      </c>
      <c r="B9" s="52">
        <v>5101671750</v>
      </c>
      <c r="C9" s="52">
        <v>2024</v>
      </c>
      <c r="D9" s="52">
        <v>4</v>
      </c>
      <c r="E9" s="84">
        <v>45205</v>
      </c>
      <c r="F9" s="84">
        <v>45205</v>
      </c>
      <c r="G9" s="84">
        <v>45183</v>
      </c>
      <c r="H9" s="52" t="s">
        <v>145</v>
      </c>
      <c r="I9" s="52" t="s">
        <v>337</v>
      </c>
      <c r="J9" s="52" t="s">
        <v>231</v>
      </c>
      <c r="K9" s="52" t="s">
        <v>161</v>
      </c>
      <c r="L9" s="52" t="s">
        <v>132</v>
      </c>
      <c r="M9" s="52" t="s">
        <v>133</v>
      </c>
      <c r="N9" s="52" t="s">
        <v>134</v>
      </c>
      <c r="O9" s="52">
        <v>6181201</v>
      </c>
      <c r="P9" s="52" t="s">
        <v>135</v>
      </c>
      <c r="Q9" s="52" t="s">
        <v>338</v>
      </c>
      <c r="R9" s="52" t="s">
        <v>136</v>
      </c>
      <c r="S9" s="52" t="s">
        <v>136</v>
      </c>
      <c r="T9" s="52" t="s">
        <v>136</v>
      </c>
      <c r="U9" s="52" t="s">
        <v>136</v>
      </c>
      <c r="V9" s="52" t="s">
        <v>136</v>
      </c>
      <c r="W9" s="52" t="s">
        <v>136</v>
      </c>
      <c r="X9" s="52" t="s">
        <v>339</v>
      </c>
      <c r="Y9" s="52" t="s">
        <v>149</v>
      </c>
      <c r="Z9" s="52" t="s">
        <v>150</v>
      </c>
      <c r="AA9" s="49" t="s">
        <v>340</v>
      </c>
      <c r="AB9" s="49" t="s">
        <v>221</v>
      </c>
      <c r="AC9" s="52" t="s">
        <v>136</v>
      </c>
      <c r="AD9" s="52" t="s">
        <v>136</v>
      </c>
      <c r="AE9" s="52" t="s">
        <v>136</v>
      </c>
      <c r="AF9" s="52" t="s">
        <v>136</v>
      </c>
      <c r="AG9" s="52" t="s">
        <v>136</v>
      </c>
      <c r="AH9" s="52" t="s">
        <v>136</v>
      </c>
      <c r="AI9" s="52" t="s">
        <v>136</v>
      </c>
      <c r="AJ9" s="52" t="s">
        <v>147</v>
      </c>
      <c r="AK9" s="52" t="s">
        <v>341</v>
      </c>
      <c r="AL9" s="52" t="s">
        <v>286</v>
      </c>
      <c r="AM9" s="52" t="s">
        <v>148</v>
      </c>
      <c r="AN9" s="52" t="s">
        <v>136</v>
      </c>
      <c r="AO9" s="52" t="s">
        <v>136</v>
      </c>
      <c r="AP9" s="52" t="s">
        <v>154</v>
      </c>
      <c r="AQ9" s="52" t="s">
        <v>137</v>
      </c>
      <c r="AR9" s="52">
        <v>-18000</v>
      </c>
      <c r="AS9" s="52" t="s">
        <v>146</v>
      </c>
      <c r="AT9" s="52" t="s">
        <v>342</v>
      </c>
      <c r="AU9" s="84">
        <v>45205</v>
      </c>
      <c r="AV9" s="85">
        <v>0.68179398148147996</v>
      </c>
      <c r="AW9" s="52" t="s">
        <v>136</v>
      </c>
      <c r="AX9" s="84"/>
      <c r="AY9" s="84"/>
      <c r="AZ9" s="52" t="s">
        <v>136</v>
      </c>
      <c r="BA9" s="52" t="s">
        <v>343</v>
      </c>
      <c r="BB9" s="84">
        <v>45208</v>
      </c>
      <c r="BC9" s="52" t="s">
        <v>136</v>
      </c>
      <c r="BD9" s="52" t="s">
        <v>136</v>
      </c>
      <c r="BE9" s="86">
        <v>0</v>
      </c>
      <c r="BF9" s="52" t="s">
        <v>136</v>
      </c>
      <c r="BG9" s="52" t="s">
        <v>136</v>
      </c>
      <c r="BH9" s="86">
        <v>0</v>
      </c>
      <c r="BI9" s="52" t="s">
        <v>136</v>
      </c>
      <c r="BJ9" s="84"/>
      <c r="BK9" s="52" t="s">
        <v>136</v>
      </c>
      <c r="BL9" s="52" t="s">
        <v>139</v>
      </c>
      <c r="BM9" s="52" t="s">
        <v>136</v>
      </c>
      <c r="BN9" s="87">
        <v>20</v>
      </c>
      <c r="BO9" s="52" t="s">
        <v>136</v>
      </c>
      <c r="BP9" s="84">
        <v>45170</v>
      </c>
      <c r="BQ9" s="52" t="s">
        <v>140</v>
      </c>
      <c r="BR9" s="52" t="s">
        <v>344</v>
      </c>
      <c r="BS9" s="52" t="s">
        <v>345</v>
      </c>
      <c r="BT9" s="52" t="s">
        <v>136</v>
      </c>
      <c r="BU9" s="52" t="s">
        <v>346</v>
      </c>
      <c r="BV9" s="52" t="s">
        <v>136</v>
      </c>
      <c r="BW9" s="52" t="s">
        <v>136</v>
      </c>
      <c r="BX9" s="52" t="s">
        <v>136</v>
      </c>
      <c r="BY9" s="52" t="s">
        <v>136</v>
      </c>
      <c r="BZ9" s="52" t="s">
        <v>151</v>
      </c>
      <c r="CA9" s="52" t="s">
        <v>136</v>
      </c>
      <c r="CB9" s="52" t="s">
        <v>136</v>
      </c>
      <c r="CC9" s="87">
        <v>1</v>
      </c>
      <c r="CD9" s="53" t="s">
        <v>141</v>
      </c>
      <c r="CE9" s="53" t="s">
        <v>141</v>
      </c>
      <c r="CF9" s="53">
        <f>BB9-G9</f>
        <v>25</v>
      </c>
      <c r="CG9" s="53">
        <v>20</v>
      </c>
      <c r="CH9" s="53" t="str">
        <f t="shared" ref="CH9" si="3">IF(CF9&gt;CG9,"Yes","No")</f>
        <v>Yes</v>
      </c>
      <c r="CI9" s="53" t="str">
        <f t="shared" ref="CI9" si="4">IF(CE9="Small Business","No","Yes")</f>
        <v>No</v>
      </c>
      <c r="CJ9" s="53" t="str">
        <f t="shared" ref="CJ9" si="5">IF(MONTH(BB9)=10,"October","Omit - next week reportable")</f>
        <v>October</v>
      </c>
      <c r="CK9" s="53">
        <v>4111018</v>
      </c>
      <c r="CL9" s="53" t="s">
        <v>221</v>
      </c>
      <c r="CM9" s="53" t="s">
        <v>221</v>
      </c>
      <c r="CN9" s="53" t="s">
        <v>144</v>
      </c>
      <c r="CO9" s="52" t="s">
        <v>152</v>
      </c>
      <c r="CP9" s="52"/>
      <c r="CQ9" s="71" t="s">
        <v>347</v>
      </c>
      <c r="CR9" s="53">
        <v>30</v>
      </c>
      <c r="CS9" s="53" t="s">
        <v>142</v>
      </c>
    </row>
    <row r="10" spans="1:98" hidden="1" x14ac:dyDescent="0.35">
      <c r="A10" s="52">
        <v>1041</v>
      </c>
      <c r="B10" s="52">
        <v>5101675457</v>
      </c>
      <c r="C10" s="52">
        <v>2024</v>
      </c>
      <c r="D10" s="52">
        <v>4</v>
      </c>
      <c r="E10" s="84">
        <v>45218</v>
      </c>
      <c r="F10" s="84">
        <v>45218</v>
      </c>
      <c r="G10" s="84">
        <v>45210</v>
      </c>
      <c r="H10" s="52" t="s">
        <v>145</v>
      </c>
      <c r="I10" s="52" t="s">
        <v>348</v>
      </c>
      <c r="J10" s="52" t="s">
        <v>229</v>
      </c>
      <c r="K10" s="52" t="s">
        <v>161</v>
      </c>
      <c r="L10" s="52" t="s">
        <v>132</v>
      </c>
      <c r="M10" s="52" t="s">
        <v>133</v>
      </c>
      <c r="N10" s="52" t="s">
        <v>134</v>
      </c>
      <c r="O10" s="52">
        <v>6020710</v>
      </c>
      <c r="P10" s="52" t="s">
        <v>135</v>
      </c>
      <c r="Q10" s="52" t="s">
        <v>255</v>
      </c>
      <c r="R10" s="52" t="s">
        <v>136</v>
      </c>
      <c r="S10" s="52" t="s">
        <v>136</v>
      </c>
      <c r="T10" s="52" t="s">
        <v>136</v>
      </c>
      <c r="U10" s="52" t="s">
        <v>136</v>
      </c>
      <c r="V10" s="52" t="s">
        <v>136</v>
      </c>
      <c r="W10" s="52" t="s">
        <v>136</v>
      </c>
      <c r="X10" s="52" t="s">
        <v>256</v>
      </c>
      <c r="Y10" s="52" t="s">
        <v>189</v>
      </c>
      <c r="Z10" s="52" t="s">
        <v>190</v>
      </c>
      <c r="AA10" s="52" t="s">
        <v>331</v>
      </c>
      <c r="AB10" s="52" t="s">
        <v>234</v>
      </c>
      <c r="AC10" s="52" t="s">
        <v>136</v>
      </c>
      <c r="AD10" s="52" t="s">
        <v>136</v>
      </c>
      <c r="AE10" s="52" t="s">
        <v>136</v>
      </c>
      <c r="AF10" s="52" t="s">
        <v>136</v>
      </c>
      <c r="AG10" s="52" t="s">
        <v>136</v>
      </c>
      <c r="AH10" s="52" t="s">
        <v>136</v>
      </c>
      <c r="AI10" s="52" t="s">
        <v>136</v>
      </c>
      <c r="AJ10" s="52" t="s">
        <v>147</v>
      </c>
      <c r="AK10" s="52" t="s">
        <v>261</v>
      </c>
      <c r="AL10" s="52" t="s">
        <v>349</v>
      </c>
      <c r="AM10" s="52" t="s">
        <v>162</v>
      </c>
      <c r="AN10" s="52" t="s">
        <v>136</v>
      </c>
      <c r="AO10" s="52" t="s">
        <v>136</v>
      </c>
      <c r="AP10" s="52" t="s">
        <v>154</v>
      </c>
      <c r="AQ10" s="52" t="s">
        <v>137</v>
      </c>
      <c r="AR10" s="52">
        <v>-20266.400000000001</v>
      </c>
      <c r="AS10" s="52" t="s">
        <v>146</v>
      </c>
      <c r="AT10" s="52" t="s">
        <v>350</v>
      </c>
      <c r="AU10" s="84">
        <v>45218</v>
      </c>
      <c r="AV10" s="85">
        <v>0.3546412037037</v>
      </c>
      <c r="AW10" s="52" t="s">
        <v>136</v>
      </c>
      <c r="AX10" s="84"/>
      <c r="AY10" s="84"/>
      <c r="AZ10" s="52" t="s">
        <v>136</v>
      </c>
      <c r="BA10" s="52" t="s">
        <v>351</v>
      </c>
      <c r="BB10" s="84">
        <v>45224</v>
      </c>
      <c r="BC10" s="52" t="s">
        <v>136</v>
      </c>
      <c r="BD10" s="52" t="s">
        <v>136</v>
      </c>
      <c r="BE10" s="86">
        <v>0</v>
      </c>
      <c r="BF10" s="52" t="s">
        <v>136</v>
      </c>
      <c r="BG10" s="52" t="s">
        <v>136</v>
      </c>
      <c r="BH10" s="86">
        <v>0</v>
      </c>
      <c r="BI10" s="52" t="s">
        <v>136</v>
      </c>
      <c r="BJ10" s="84"/>
      <c r="BK10" s="52" t="s">
        <v>136</v>
      </c>
      <c r="BL10" s="52" t="s">
        <v>139</v>
      </c>
      <c r="BM10" s="52" t="s">
        <v>136</v>
      </c>
      <c r="BN10" s="87">
        <v>14</v>
      </c>
      <c r="BO10" s="52" t="s">
        <v>136</v>
      </c>
      <c r="BP10" s="84">
        <v>45210</v>
      </c>
      <c r="BQ10" s="52" t="s">
        <v>140</v>
      </c>
      <c r="BR10" s="52" t="s">
        <v>258</v>
      </c>
      <c r="BS10" s="52" t="s">
        <v>259</v>
      </c>
      <c r="BT10" s="52" t="s">
        <v>136</v>
      </c>
      <c r="BU10" s="52" t="s">
        <v>260</v>
      </c>
      <c r="BV10" s="52" t="s">
        <v>136</v>
      </c>
      <c r="BW10" s="52" t="s">
        <v>136</v>
      </c>
      <c r="BX10" s="52" t="s">
        <v>136</v>
      </c>
      <c r="BY10" s="52" t="s">
        <v>136</v>
      </c>
      <c r="BZ10" s="52" t="s">
        <v>151</v>
      </c>
      <c r="CA10" s="52" t="s">
        <v>136</v>
      </c>
      <c r="CB10" s="52" t="s">
        <v>136</v>
      </c>
      <c r="CC10" s="87">
        <v>1</v>
      </c>
      <c r="CD10" s="53" t="s">
        <v>141</v>
      </c>
      <c r="CE10" s="53" t="s">
        <v>141</v>
      </c>
      <c r="CF10" s="53">
        <v>14</v>
      </c>
      <c r="CG10" s="53">
        <v>20</v>
      </c>
      <c r="CH10" s="53" t="s">
        <v>143</v>
      </c>
      <c r="CI10" s="53" t="s">
        <v>143</v>
      </c>
      <c r="CJ10" s="53" t="s">
        <v>279</v>
      </c>
      <c r="CK10" s="53">
        <v>4101222</v>
      </c>
      <c r="CL10" s="53" t="s">
        <v>234</v>
      </c>
      <c r="CM10" s="53" t="s">
        <v>234</v>
      </c>
      <c r="CN10" s="52" t="s">
        <v>235</v>
      </c>
      <c r="CO10" s="52" t="s">
        <v>253</v>
      </c>
      <c r="CP10" s="52"/>
      <c r="CQ10" s="71"/>
      <c r="CR10" s="53">
        <v>30</v>
      </c>
      <c r="CS10" s="53" t="s">
        <v>143</v>
      </c>
    </row>
    <row r="11" spans="1:98" hidden="1" x14ac:dyDescent="0.35">
      <c r="A11" s="52">
        <v>1041</v>
      </c>
      <c r="B11" s="52">
        <v>5101676981</v>
      </c>
      <c r="C11" s="52">
        <v>2024</v>
      </c>
      <c r="D11" s="52">
        <v>4</v>
      </c>
      <c r="E11" s="84">
        <v>45223</v>
      </c>
      <c r="F11" s="84">
        <v>45223</v>
      </c>
      <c r="G11" s="84">
        <v>45210</v>
      </c>
      <c r="H11" s="52" t="s">
        <v>145</v>
      </c>
      <c r="I11" s="52" t="s">
        <v>352</v>
      </c>
      <c r="J11" s="52" t="s">
        <v>262</v>
      </c>
      <c r="K11" s="52" t="s">
        <v>161</v>
      </c>
      <c r="L11" s="52" t="s">
        <v>132</v>
      </c>
      <c r="M11" s="52" t="s">
        <v>133</v>
      </c>
      <c r="N11" s="52" t="s">
        <v>134</v>
      </c>
      <c r="O11" s="52">
        <v>6151295</v>
      </c>
      <c r="P11" s="52" t="s">
        <v>135</v>
      </c>
      <c r="Q11" s="52" t="s">
        <v>223</v>
      </c>
      <c r="R11" s="52" t="s">
        <v>136</v>
      </c>
      <c r="S11" s="52" t="s">
        <v>136</v>
      </c>
      <c r="T11" s="52" t="s">
        <v>136</v>
      </c>
      <c r="U11" s="52" t="s">
        <v>136</v>
      </c>
      <c r="V11" s="52" t="s">
        <v>136</v>
      </c>
      <c r="W11" s="52" t="s">
        <v>136</v>
      </c>
      <c r="X11" s="52" t="s">
        <v>224</v>
      </c>
      <c r="Y11" s="52" t="s">
        <v>149</v>
      </c>
      <c r="Z11" s="52" t="s">
        <v>150</v>
      </c>
      <c r="AA11" s="52" t="s">
        <v>353</v>
      </c>
      <c r="AB11" s="52" t="s">
        <v>242</v>
      </c>
      <c r="AC11" s="52" t="s">
        <v>136</v>
      </c>
      <c r="AD11" s="52" t="s">
        <v>136</v>
      </c>
      <c r="AE11" s="52" t="s">
        <v>136</v>
      </c>
      <c r="AF11" s="52" t="s">
        <v>136</v>
      </c>
      <c r="AG11" s="52" t="s">
        <v>136</v>
      </c>
      <c r="AH11" s="52" t="s">
        <v>136</v>
      </c>
      <c r="AI11" s="52" t="s">
        <v>136</v>
      </c>
      <c r="AJ11" s="52" t="s">
        <v>147</v>
      </c>
      <c r="AK11" s="52" t="s">
        <v>354</v>
      </c>
      <c r="AL11" s="52" t="s">
        <v>355</v>
      </c>
      <c r="AM11" s="52" t="s">
        <v>148</v>
      </c>
      <c r="AN11" s="52" t="s">
        <v>136</v>
      </c>
      <c r="AO11" s="52" t="s">
        <v>136</v>
      </c>
      <c r="AP11" s="52" t="s">
        <v>154</v>
      </c>
      <c r="AQ11" s="52" t="s">
        <v>137</v>
      </c>
      <c r="AR11" s="52">
        <v>-17820</v>
      </c>
      <c r="AS11" s="52" t="s">
        <v>146</v>
      </c>
      <c r="AT11" s="52" t="s">
        <v>356</v>
      </c>
      <c r="AU11" s="84">
        <v>45223</v>
      </c>
      <c r="AV11" s="85">
        <v>0.52677083333332997</v>
      </c>
      <c r="AW11" s="52" t="s">
        <v>136</v>
      </c>
      <c r="AX11" s="84"/>
      <c r="AY11" s="84"/>
      <c r="AZ11" s="52" t="s">
        <v>136</v>
      </c>
      <c r="BA11" s="52" t="s">
        <v>357</v>
      </c>
      <c r="BB11" s="84">
        <v>45230</v>
      </c>
      <c r="BC11" s="52" t="s">
        <v>136</v>
      </c>
      <c r="BD11" s="52" t="s">
        <v>136</v>
      </c>
      <c r="BE11" s="86">
        <v>0</v>
      </c>
      <c r="BF11" s="52" t="s">
        <v>136</v>
      </c>
      <c r="BG11" s="52" t="s">
        <v>136</v>
      </c>
      <c r="BH11" s="86">
        <v>0</v>
      </c>
      <c r="BI11" s="52" t="s">
        <v>136</v>
      </c>
      <c r="BJ11" s="84"/>
      <c r="BK11" s="52" t="s">
        <v>136</v>
      </c>
      <c r="BL11" s="52" t="s">
        <v>139</v>
      </c>
      <c r="BM11" s="52" t="s">
        <v>136</v>
      </c>
      <c r="BN11" s="87">
        <v>20</v>
      </c>
      <c r="BO11" s="52" t="s">
        <v>136</v>
      </c>
      <c r="BP11" s="84">
        <v>45210</v>
      </c>
      <c r="BQ11" s="52" t="s">
        <v>140</v>
      </c>
      <c r="BR11" s="52" t="s">
        <v>206</v>
      </c>
      <c r="BS11" s="52" t="s">
        <v>226</v>
      </c>
      <c r="BT11" s="52" t="s">
        <v>136</v>
      </c>
      <c r="BU11" s="52" t="s">
        <v>227</v>
      </c>
      <c r="BV11" s="52" t="s">
        <v>136</v>
      </c>
      <c r="BW11" s="52" t="s">
        <v>136</v>
      </c>
      <c r="BX11" s="52" t="s">
        <v>136</v>
      </c>
      <c r="BY11" s="52" t="s">
        <v>136</v>
      </c>
      <c r="BZ11" s="52" t="s">
        <v>151</v>
      </c>
      <c r="CA11" s="52" t="s">
        <v>136</v>
      </c>
      <c r="CB11" s="52" t="s">
        <v>136</v>
      </c>
      <c r="CC11" s="87">
        <v>1</v>
      </c>
      <c r="CD11" s="53" t="s">
        <v>141</v>
      </c>
      <c r="CE11" s="53" t="s">
        <v>141</v>
      </c>
      <c r="CF11" s="53">
        <v>20</v>
      </c>
      <c r="CG11" s="53">
        <v>20</v>
      </c>
      <c r="CH11" s="53" t="s">
        <v>143</v>
      </c>
      <c r="CI11" s="53" t="s">
        <v>143</v>
      </c>
      <c r="CJ11" s="53" t="s">
        <v>279</v>
      </c>
      <c r="CK11" s="53">
        <v>4111002</v>
      </c>
      <c r="CL11" s="53" t="s">
        <v>242</v>
      </c>
      <c r="CM11" s="53" t="s">
        <v>242</v>
      </c>
      <c r="CN11" s="52" t="s">
        <v>144</v>
      </c>
      <c r="CO11" s="52" t="s">
        <v>634</v>
      </c>
      <c r="CP11" s="52"/>
      <c r="CQ11" s="71"/>
      <c r="CR11" s="53">
        <v>30</v>
      </c>
      <c r="CS11" s="53" t="s">
        <v>143</v>
      </c>
    </row>
    <row r="12" spans="1:98" ht="29" hidden="1" x14ac:dyDescent="0.35">
      <c r="A12" s="52">
        <v>1041</v>
      </c>
      <c r="B12" s="52">
        <v>5101678566</v>
      </c>
      <c r="C12" s="52">
        <v>2024</v>
      </c>
      <c r="D12" s="52">
        <v>4</v>
      </c>
      <c r="E12" s="84">
        <v>45226</v>
      </c>
      <c r="F12" s="84">
        <v>45226</v>
      </c>
      <c r="G12" s="84">
        <v>45218</v>
      </c>
      <c r="H12" s="52" t="s">
        <v>145</v>
      </c>
      <c r="I12" s="52" t="s">
        <v>358</v>
      </c>
      <c r="J12" s="52" t="s">
        <v>359</v>
      </c>
      <c r="K12" s="52" t="s">
        <v>161</v>
      </c>
      <c r="L12" s="52" t="s">
        <v>132</v>
      </c>
      <c r="M12" s="52" t="s">
        <v>133</v>
      </c>
      <c r="N12" s="52" t="s">
        <v>134</v>
      </c>
      <c r="O12" s="52">
        <v>6133372</v>
      </c>
      <c r="P12" s="52" t="s">
        <v>135</v>
      </c>
      <c r="Q12" s="52" t="s">
        <v>360</v>
      </c>
      <c r="R12" s="52" t="s">
        <v>136</v>
      </c>
      <c r="S12" s="52" t="s">
        <v>136</v>
      </c>
      <c r="T12" s="52" t="s">
        <v>136</v>
      </c>
      <c r="U12" s="52" t="s">
        <v>136</v>
      </c>
      <c r="V12" s="52" t="s">
        <v>136</v>
      </c>
      <c r="W12" s="52" t="s">
        <v>136</v>
      </c>
      <c r="X12" s="52" t="s">
        <v>361</v>
      </c>
      <c r="Y12" s="52" t="s">
        <v>149</v>
      </c>
      <c r="Z12" s="52" t="s">
        <v>150</v>
      </c>
      <c r="AA12" s="49" t="s">
        <v>362</v>
      </c>
      <c r="AB12" s="49" t="s">
        <v>335</v>
      </c>
      <c r="AC12" s="52" t="s">
        <v>136</v>
      </c>
      <c r="AD12" s="52" t="s">
        <v>136</v>
      </c>
      <c r="AE12" s="52" t="s">
        <v>136</v>
      </c>
      <c r="AF12" s="52" t="s">
        <v>136</v>
      </c>
      <c r="AG12" s="52" t="s">
        <v>136</v>
      </c>
      <c r="AH12" s="52" t="s">
        <v>136</v>
      </c>
      <c r="AI12" s="52" t="s">
        <v>136</v>
      </c>
      <c r="AJ12" s="52" t="s">
        <v>147</v>
      </c>
      <c r="AK12" s="52" t="s">
        <v>363</v>
      </c>
      <c r="AL12" s="52" t="s">
        <v>364</v>
      </c>
      <c r="AM12" s="52" t="s">
        <v>148</v>
      </c>
      <c r="AN12" s="52" t="s">
        <v>136</v>
      </c>
      <c r="AO12" s="52" t="s">
        <v>136</v>
      </c>
      <c r="AP12" s="52" t="s">
        <v>154</v>
      </c>
      <c r="AQ12" s="52" t="s">
        <v>137</v>
      </c>
      <c r="AR12" s="52">
        <v>-6171.66</v>
      </c>
      <c r="AS12" s="52" t="s">
        <v>146</v>
      </c>
      <c r="AT12" s="52" t="s">
        <v>365</v>
      </c>
      <c r="AU12" s="84">
        <v>45226</v>
      </c>
      <c r="AV12" s="85">
        <v>0.60358796296296002</v>
      </c>
      <c r="AW12" s="52" t="s">
        <v>136</v>
      </c>
      <c r="AX12" s="84"/>
      <c r="AY12" s="84"/>
      <c r="AZ12" s="52" t="s">
        <v>136</v>
      </c>
      <c r="BA12" s="52" t="s">
        <v>366</v>
      </c>
      <c r="BB12" s="84">
        <v>45229</v>
      </c>
      <c r="BC12" s="52" t="s">
        <v>136</v>
      </c>
      <c r="BD12" s="52" t="s">
        <v>136</v>
      </c>
      <c r="BE12" s="86">
        <v>0</v>
      </c>
      <c r="BF12" s="52" t="s">
        <v>136</v>
      </c>
      <c r="BG12" s="52" t="s">
        <v>136</v>
      </c>
      <c r="BH12" s="86">
        <v>0</v>
      </c>
      <c r="BI12" s="52" t="s">
        <v>136</v>
      </c>
      <c r="BJ12" s="84"/>
      <c r="BK12" s="52" t="s">
        <v>136</v>
      </c>
      <c r="BL12" s="52" t="s">
        <v>139</v>
      </c>
      <c r="BM12" s="52" t="s">
        <v>136</v>
      </c>
      <c r="BN12" s="87">
        <v>20</v>
      </c>
      <c r="BO12" s="52" t="s">
        <v>136</v>
      </c>
      <c r="BP12" s="84">
        <v>45181</v>
      </c>
      <c r="BQ12" s="52" t="s">
        <v>140</v>
      </c>
      <c r="BR12" s="52" t="s">
        <v>191</v>
      </c>
      <c r="BS12" s="52" t="s">
        <v>367</v>
      </c>
      <c r="BT12" s="52" t="s">
        <v>136</v>
      </c>
      <c r="BU12" s="52" t="s">
        <v>368</v>
      </c>
      <c r="BV12" s="52" t="s">
        <v>136</v>
      </c>
      <c r="BW12" s="52" t="s">
        <v>136</v>
      </c>
      <c r="BX12" s="52" t="s">
        <v>136</v>
      </c>
      <c r="BY12" s="52" t="s">
        <v>136</v>
      </c>
      <c r="BZ12" s="52" t="s">
        <v>151</v>
      </c>
      <c r="CA12" s="52" t="s">
        <v>136</v>
      </c>
      <c r="CB12" s="52" t="s">
        <v>136</v>
      </c>
      <c r="CC12" s="87">
        <v>1</v>
      </c>
      <c r="CD12" s="53" t="s">
        <v>141</v>
      </c>
      <c r="CE12" s="53" t="s">
        <v>141</v>
      </c>
      <c r="CF12" s="53">
        <f>BB12-G12</f>
        <v>11</v>
      </c>
      <c r="CG12" s="53">
        <v>20</v>
      </c>
      <c r="CH12" s="53" t="str">
        <f t="shared" ref="CH12" si="6">IF(CF12&gt;CG12,"Yes","No")</f>
        <v>No</v>
      </c>
      <c r="CI12" s="53" t="str">
        <f t="shared" ref="CI12" si="7">IF(CE12="Small Business","No","Yes")</f>
        <v>No</v>
      </c>
      <c r="CJ12" s="53" t="str">
        <f t="shared" ref="CJ12" si="8">IF(MONTH(BB12)=10,"October","Omit - next week reportable")</f>
        <v>October</v>
      </c>
      <c r="CK12" s="53">
        <v>4111016</v>
      </c>
      <c r="CL12" s="53" t="s">
        <v>335</v>
      </c>
      <c r="CM12" s="53" t="s">
        <v>335</v>
      </c>
      <c r="CN12" s="46" t="s">
        <v>144</v>
      </c>
      <c r="CO12" s="46" t="s">
        <v>152</v>
      </c>
      <c r="CP12" s="46"/>
      <c r="CQ12" s="71" t="s">
        <v>369</v>
      </c>
      <c r="CR12" s="53">
        <v>30</v>
      </c>
      <c r="CS12" s="53" t="s">
        <v>142</v>
      </c>
    </row>
    <row r="13" spans="1:98" ht="58" x14ac:dyDescent="0.35">
      <c r="A13" s="52">
        <v>1041</v>
      </c>
      <c r="B13" s="52">
        <v>5101678878</v>
      </c>
      <c r="C13" s="52">
        <v>2024</v>
      </c>
      <c r="D13" s="52">
        <v>4</v>
      </c>
      <c r="E13" s="84">
        <v>45229</v>
      </c>
      <c r="F13" s="84">
        <v>45229</v>
      </c>
      <c r="G13" s="84">
        <v>45173</v>
      </c>
      <c r="H13" s="52" t="s">
        <v>145</v>
      </c>
      <c r="I13" s="52" t="s">
        <v>370</v>
      </c>
      <c r="J13" s="52" t="s">
        <v>262</v>
      </c>
      <c r="K13" s="52" t="s">
        <v>161</v>
      </c>
      <c r="L13" s="52" t="s">
        <v>132</v>
      </c>
      <c r="M13" s="52" t="s">
        <v>133</v>
      </c>
      <c r="N13" s="52" t="s">
        <v>134</v>
      </c>
      <c r="O13" s="52">
        <v>6020710</v>
      </c>
      <c r="P13" s="52" t="s">
        <v>135</v>
      </c>
      <c r="Q13" s="52" t="s">
        <v>255</v>
      </c>
      <c r="R13" s="52" t="s">
        <v>136</v>
      </c>
      <c r="S13" s="52" t="s">
        <v>136</v>
      </c>
      <c r="T13" s="52" t="s">
        <v>136</v>
      </c>
      <c r="U13" s="52" t="s">
        <v>136</v>
      </c>
      <c r="V13" s="52" t="s">
        <v>136</v>
      </c>
      <c r="W13" s="52" t="s">
        <v>136</v>
      </c>
      <c r="X13" s="52" t="s">
        <v>256</v>
      </c>
      <c r="Y13" s="52" t="s">
        <v>189</v>
      </c>
      <c r="Z13" s="52" t="s">
        <v>190</v>
      </c>
      <c r="AA13" s="52" t="s">
        <v>331</v>
      </c>
      <c r="AB13" s="52" t="s">
        <v>234</v>
      </c>
      <c r="AC13" s="52" t="s">
        <v>136</v>
      </c>
      <c r="AD13" s="52" t="s">
        <v>136</v>
      </c>
      <c r="AE13" s="52" t="s">
        <v>136</v>
      </c>
      <c r="AF13" s="52" t="s">
        <v>136</v>
      </c>
      <c r="AG13" s="52" t="s">
        <v>136</v>
      </c>
      <c r="AH13" s="52" t="s">
        <v>136</v>
      </c>
      <c r="AI13" s="52" t="s">
        <v>136</v>
      </c>
      <c r="AJ13" s="52" t="s">
        <v>147</v>
      </c>
      <c r="AK13" s="52" t="s">
        <v>257</v>
      </c>
      <c r="AL13" s="52" t="s">
        <v>371</v>
      </c>
      <c r="AM13" s="52" t="s">
        <v>162</v>
      </c>
      <c r="AN13" s="52" t="s">
        <v>136</v>
      </c>
      <c r="AO13" s="52" t="s">
        <v>136</v>
      </c>
      <c r="AP13" s="52" t="s">
        <v>154</v>
      </c>
      <c r="AQ13" s="52" t="s">
        <v>137</v>
      </c>
      <c r="AR13" s="52">
        <v>-54247.88</v>
      </c>
      <c r="AS13" s="52" t="s">
        <v>146</v>
      </c>
      <c r="AT13" s="52" t="s">
        <v>372</v>
      </c>
      <c r="AU13" s="84">
        <v>45229</v>
      </c>
      <c r="AV13" s="85">
        <v>0.42052083333333001</v>
      </c>
      <c r="AW13" s="52" t="s">
        <v>136</v>
      </c>
      <c r="AX13" s="84"/>
      <c r="AY13" s="84"/>
      <c r="AZ13" s="52" t="s">
        <v>136</v>
      </c>
      <c r="BA13" s="52" t="s">
        <v>373</v>
      </c>
      <c r="BB13" s="84">
        <v>45230</v>
      </c>
      <c r="BC13" s="52" t="s">
        <v>136</v>
      </c>
      <c r="BD13" s="52" t="s">
        <v>136</v>
      </c>
      <c r="BE13" s="86">
        <v>0</v>
      </c>
      <c r="BF13" s="52" t="s">
        <v>136</v>
      </c>
      <c r="BG13" s="52" t="s">
        <v>136</v>
      </c>
      <c r="BH13" s="86">
        <v>0</v>
      </c>
      <c r="BI13" s="52" t="s">
        <v>136</v>
      </c>
      <c r="BJ13" s="84"/>
      <c r="BK13" s="52" t="s">
        <v>136</v>
      </c>
      <c r="BL13" s="52" t="s">
        <v>139</v>
      </c>
      <c r="BM13" s="52" t="s">
        <v>136</v>
      </c>
      <c r="BN13" s="87">
        <v>14</v>
      </c>
      <c r="BO13" s="52" t="s">
        <v>136</v>
      </c>
      <c r="BP13" s="84">
        <v>45173</v>
      </c>
      <c r="BQ13" s="52" t="s">
        <v>140</v>
      </c>
      <c r="BR13" s="52" t="s">
        <v>258</v>
      </c>
      <c r="BS13" s="52" t="s">
        <v>259</v>
      </c>
      <c r="BT13" s="52" t="s">
        <v>136</v>
      </c>
      <c r="BU13" s="52" t="s">
        <v>260</v>
      </c>
      <c r="BV13" s="52" t="s">
        <v>136</v>
      </c>
      <c r="BW13" s="52" t="s">
        <v>136</v>
      </c>
      <c r="BX13" s="52" t="s">
        <v>136</v>
      </c>
      <c r="BY13" s="52" t="s">
        <v>136</v>
      </c>
      <c r="BZ13" s="52" t="s">
        <v>151</v>
      </c>
      <c r="CA13" s="52" t="s">
        <v>136</v>
      </c>
      <c r="CB13" s="52" t="s">
        <v>136</v>
      </c>
      <c r="CC13" s="87">
        <v>1</v>
      </c>
      <c r="CD13" s="53" t="s">
        <v>141</v>
      </c>
      <c r="CE13" s="53" t="s">
        <v>141</v>
      </c>
      <c r="CF13" s="53">
        <v>57</v>
      </c>
      <c r="CG13" s="53">
        <v>20</v>
      </c>
      <c r="CH13" s="53" t="s">
        <v>142</v>
      </c>
      <c r="CI13" s="53" t="s">
        <v>143</v>
      </c>
      <c r="CJ13" s="53" t="s">
        <v>279</v>
      </c>
      <c r="CK13" s="53">
        <v>4101222</v>
      </c>
      <c r="CL13" s="53" t="s">
        <v>234</v>
      </c>
      <c r="CM13" s="53" t="s">
        <v>234</v>
      </c>
      <c r="CN13" s="46" t="s">
        <v>235</v>
      </c>
      <c r="CO13" s="46" t="s">
        <v>253</v>
      </c>
      <c r="CP13" s="46"/>
      <c r="CQ13" s="71" t="s">
        <v>374</v>
      </c>
      <c r="CR13" s="53">
        <v>30</v>
      </c>
      <c r="CS13" s="53" t="s">
        <v>142</v>
      </c>
    </row>
    <row r="14" spans="1:98" hidden="1" x14ac:dyDescent="0.35">
      <c r="A14" s="49">
        <v>1041</v>
      </c>
      <c r="B14" s="49">
        <v>1900062805</v>
      </c>
      <c r="C14" s="49">
        <v>2024</v>
      </c>
      <c r="D14" s="49">
        <v>5</v>
      </c>
      <c r="E14" s="89">
        <v>45233</v>
      </c>
      <c r="F14" s="89">
        <v>45232</v>
      </c>
      <c r="G14" s="89">
        <v>45219</v>
      </c>
      <c r="H14" s="49" t="s">
        <v>130</v>
      </c>
      <c r="I14" s="49" t="s">
        <v>375</v>
      </c>
      <c r="J14" s="49" t="s">
        <v>131</v>
      </c>
      <c r="K14" s="49" t="s">
        <v>161</v>
      </c>
      <c r="L14" s="49" t="s">
        <v>132</v>
      </c>
      <c r="M14" s="49" t="s">
        <v>133</v>
      </c>
      <c r="N14" s="49" t="s">
        <v>134</v>
      </c>
      <c r="O14" s="49">
        <v>6163704</v>
      </c>
      <c r="P14" s="49" t="s">
        <v>135</v>
      </c>
      <c r="Q14" s="49" t="s">
        <v>180</v>
      </c>
      <c r="R14" s="49" t="s">
        <v>136</v>
      </c>
      <c r="S14" s="49" t="s">
        <v>136</v>
      </c>
      <c r="T14" s="49" t="s">
        <v>136</v>
      </c>
      <c r="U14" s="49" t="s">
        <v>136</v>
      </c>
      <c r="V14" s="49" t="s">
        <v>136</v>
      </c>
      <c r="W14" s="49" t="s">
        <v>136</v>
      </c>
      <c r="X14" s="49" t="s">
        <v>181</v>
      </c>
      <c r="Y14" s="49" t="s">
        <v>149</v>
      </c>
      <c r="Z14" s="49" t="s">
        <v>150</v>
      </c>
      <c r="AA14" s="49">
        <v>4111007</v>
      </c>
      <c r="AB14" s="49" t="s">
        <v>187</v>
      </c>
      <c r="AC14" s="49" t="s">
        <v>136</v>
      </c>
      <c r="AD14" s="49" t="s">
        <v>136</v>
      </c>
      <c r="AE14" s="49" t="s">
        <v>136</v>
      </c>
      <c r="AF14" s="49" t="s">
        <v>136</v>
      </c>
      <c r="AG14" s="49" t="s">
        <v>136</v>
      </c>
      <c r="AH14" s="49" t="s">
        <v>136</v>
      </c>
      <c r="AI14" s="49" t="s">
        <v>136</v>
      </c>
      <c r="AJ14" s="49" t="s">
        <v>147</v>
      </c>
      <c r="AK14" s="49" t="s">
        <v>376</v>
      </c>
      <c r="AL14" s="49" t="s">
        <v>377</v>
      </c>
      <c r="AM14" s="49" t="s">
        <v>160</v>
      </c>
      <c r="AN14" s="49" t="s">
        <v>136</v>
      </c>
      <c r="AO14" s="49" t="s">
        <v>136</v>
      </c>
      <c r="AP14" s="49" t="s">
        <v>154</v>
      </c>
      <c r="AQ14" s="49" t="s">
        <v>137</v>
      </c>
      <c r="AR14" s="49">
        <v>-385</v>
      </c>
      <c r="AS14" s="49" t="s">
        <v>138</v>
      </c>
      <c r="AT14" s="49" t="s">
        <v>378</v>
      </c>
      <c r="AU14" s="89"/>
      <c r="AV14" s="90">
        <v>0.38137731481481002</v>
      </c>
      <c r="AW14" s="49" t="s">
        <v>136</v>
      </c>
      <c r="AX14" s="89"/>
      <c r="AY14" s="89"/>
      <c r="AZ14" s="49" t="s">
        <v>136</v>
      </c>
      <c r="BA14" s="49" t="s">
        <v>379</v>
      </c>
      <c r="BB14" s="89">
        <v>45236</v>
      </c>
      <c r="BC14" s="49" t="s">
        <v>136</v>
      </c>
      <c r="BD14" s="49" t="s">
        <v>136</v>
      </c>
      <c r="BE14" s="91">
        <v>0</v>
      </c>
      <c r="BF14" s="49" t="s">
        <v>136</v>
      </c>
      <c r="BG14" s="49" t="s">
        <v>136</v>
      </c>
      <c r="BH14" s="91">
        <v>0</v>
      </c>
      <c r="BI14" s="49" t="s">
        <v>136</v>
      </c>
      <c r="BJ14" s="89"/>
      <c r="BK14" s="49" t="s">
        <v>136</v>
      </c>
      <c r="BL14" s="49" t="s">
        <v>139</v>
      </c>
      <c r="BM14" s="49" t="s">
        <v>136</v>
      </c>
      <c r="BN14" s="92">
        <v>7</v>
      </c>
      <c r="BO14" s="49" t="s">
        <v>136</v>
      </c>
      <c r="BP14" s="89">
        <v>45219</v>
      </c>
      <c r="BQ14" s="49" t="s">
        <v>140</v>
      </c>
      <c r="BR14" s="49" t="s">
        <v>182</v>
      </c>
      <c r="BS14" s="49" t="s">
        <v>183</v>
      </c>
      <c r="BT14" s="49" t="s">
        <v>136</v>
      </c>
      <c r="BU14" s="49" t="s">
        <v>184</v>
      </c>
      <c r="BV14" s="49" t="s">
        <v>136</v>
      </c>
      <c r="BW14" s="49" t="s">
        <v>136</v>
      </c>
      <c r="BX14" s="49" t="s">
        <v>136</v>
      </c>
      <c r="BY14" s="49" t="s">
        <v>136</v>
      </c>
      <c r="BZ14" s="49" t="s">
        <v>151</v>
      </c>
      <c r="CA14" s="49" t="s">
        <v>136</v>
      </c>
      <c r="CB14" s="49" t="s">
        <v>136</v>
      </c>
      <c r="CC14" s="92">
        <v>1</v>
      </c>
      <c r="CD14" t="s">
        <v>141</v>
      </c>
      <c r="CE14" t="s">
        <v>141</v>
      </c>
      <c r="CF14" s="53">
        <v>17</v>
      </c>
      <c r="CG14" s="53">
        <v>20</v>
      </c>
      <c r="CH14" s="53" t="s">
        <v>143</v>
      </c>
      <c r="CI14" s="53" t="s">
        <v>143</v>
      </c>
      <c r="CJ14" s="53" t="s">
        <v>380</v>
      </c>
      <c r="CK14" s="53">
        <v>4111007</v>
      </c>
      <c r="CL14" s="53" t="s">
        <v>187</v>
      </c>
      <c r="CM14" s="53" t="s">
        <v>187</v>
      </c>
      <c r="CN14" s="52" t="s">
        <v>144</v>
      </c>
      <c r="CO14" s="52" t="s">
        <v>188</v>
      </c>
      <c r="CP14" s="52"/>
      <c r="CR14" s="53">
        <v>30</v>
      </c>
      <c r="CS14" s="53" t="s">
        <v>143</v>
      </c>
    </row>
    <row r="15" spans="1:98" hidden="1" x14ac:dyDescent="0.35">
      <c r="A15" s="49">
        <v>1041</v>
      </c>
      <c r="B15" s="49">
        <v>1900062840</v>
      </c>
      <c r="C15" s="49">
        <v>2024</v>
      </c>
      <c r="D15" s="49">
        <v>5</v>
      </c>
      <c r="E15" s="89">
        <v>45238</v>
      </c>
      <c r="F15" s="89">
        <v>45237</v>
      </c>
      <c r="G15" s="89">
        <v>45224</v>
      </c>
      <c r="H15" s="49" t="s">
        <v>130</v>
      </c>
      <c r="I15" s="49" t="s">
        <v>381</v>
      </c>
      <c r="J15" s="49" t="s">
        <v>131</v>
      </c>
      <c r="K15" s="49" t="s">
        <v>161</v>
      </c>
      <c r="L15" s="49" t="s">
        <v>132</v>
      </c>
      <c r="M15" s="49" t="s">
        <v>133</v>
      </c>
      <c r="N15" s="49" t="s">
        <v>134</v>
      </c>
      <c r="O15" s="49">
        <v>6151295</v>
      </c>
      <c r="P15" s="49" t="s">
        <v>135</v>
      </c>
      <c r="Q15" s="49" t="s">
        <v>223</v>
      </c>
      <c r="R15" s="49" t="s">
        <v>136</v>
      </c>
      <c r="S15" s="49" t="s">
        <v>136</v>
      </c>
      <c r="T15" s="49" t="s">
        <v>136</v>
      </c>
      <c r="U15" s="49" t="s">
        <v>136</v>
      </c>
      <c r="V15" s="49" t="s">
        <v>136</v>
      </c>
      <c r="W15" s="49" t="s">
        <v>136</v>
      </c>
      <c r="X15" s="49" t="s">
        <v>224</v>
      </c>
      <c r="Y15" s="49" t="s">
        <v>189</v>
      </c>
      <c r="Z15" s="49" t="s">
        <v>190</v>
      </c>
      <c r="AA15" s="49">
        <v>4101247</v>
      </c>
      <c r="AB15" s="49" t="s">
        <v>225</v>
      </c>
      <c r="AC15" s="49" t="s">
        <v>136</v>
      </c>
      <c r="AD15" s="49" t="s">
        <v>136</v>
      </c>
      <c r="AE15" s="49" t="s">
        <v>136</v>
      </c>
      <c r="AF15" s="49" t="s">
        <v>136</v>
      </c>
      <c r="AG15" s="49" t="s">
        <v>136</v>
      </c>
      <c r="AH15" s="49" t="s">
        <v>136</v>
      </c>
      <c r="AI15" s="49" t="s">
        <v>136</v>
      </c>
      <c r="AJ15" s="49" t="s">
        <v>147</v>
      </c>
      <c r="AK15" s="49" t="s">
        <v>382</v>
      </c>
      <c r="AL15" s="49" t="s">
        <v>383</v>
      </c>
      <c r="AM15" s="49" t="s">
        <v>148</v>
      </c>
      <c r="AN15" s="49" t="s">
        <v>136</v>
      </c>
      <c r="AO15" s="49" t="s">
        <v>136</v>
      </c>
      <c r="AP15" s="49" t="s">
        <v>154</v>
      </c>
      <c r="AQ15" s="49" t="s">
        <v>137</v>
      </c>
      <c r="AR15" s="49">
        <v>-16500</v>
      </c>
      <c r="AS15" s="49" t="s">
        <v>138</v>
      </c>
      <c r="AT15" s="49" t="s">
        <v>384</v>
      </c>
      <c r="AU15" s="89"/>
      <c r="AV15" s="90">
        <v>0.41315972222222003</v>
      </c>
      <c r="AW15" s="49" t="s">
        <v>136</v>
      </c>
      <c r="AX15" s="89"/>
      <c r="AY15" s="89"/>
      <c r="AZ15" s="49" t="s">
        <v>136</v>
      </c>
      <c r="BA15" s="49" t="s">
        <v>385</v>
      </c>
      <c r="BB15" s="89">
        <v>45244</v>
      </c>
      <c r="BC15" s="49" t="s">
        <v>136</v>
      </c>
      <c r="BD15" s="49" t="s">
        <v>136</v>
      </c>
      <c r="BE15" s="91">
        <v>0</v>
      </c>
      <c r="BF15" s="49" t="s">
        <v>136</v>
      </c>
      <c r="BG15" s="49" t="s">
        <v>136</v>
      </c>
      <c r="BH15" s="91">
        <v>0</v>
      </c>
      <c r="BI15" s="49" t="s">
        <v>136</v>
      </c>
      <c r="BJ15" s="89"/>
      <c r="BK15" s="49" t="s">
        <v>136</v>
      </c>
      <c r="BL15" s="49" t="s">
        <v>139</v>
      </c>
      <c r="BM15" s="49" t="s">
        <v>136</v>
      </c>
      <c r="BN15" s="92">
        <v>20</v>
      </c>
      <c r="BO15" s="49" t="s">
        <v>136</v>
      </c>
      <c r="BP15" s="89">
        <v>45224</v>
      </c>
      <c r="BQ15" s="49" t="s">
        <v>140</v>
      </c>
      <c r="BR15" s="49" t="s">
        <v>206</v>
      </c>
      <c r="BS15" s="49" t="s">
        <v>226</v>
      </c>
      <c r="BT15" s="49" t="s">
        <v>136</v>
      </c>
      <c r="BU15" s="49" t="s">
        <v>227</v>
      </c>
      <c r="BV15" s="49" t="s">
        <v>136</v>
      </c>
      <c r="BW15" s="49" t="s">
        <v>136</v>
      </c>
      <c r="BX15" s="49" t="s">
        <v>136</v>
      </c>
      <c r="BY15" s="49" t="s">
        <v>136</v>
      </c>
      <c r="BZ15" s="49" t="s">
        <v>151</v>
      </c>
      <c r="CA15" s="49" t="s">
        <v>136</v>
      </c>
      <c r="CB15" s="49" t="s">
        <v>136</v>
      </c>
      <c r="CC15" s="92">
        <v>1</v>
      </c>
      <c r="CD15" t="s">
        <v>141</v>
      </c>
      <c r="CE15" t="s">
        <v>141</v>
      </c>
      <c r="CF15" s="53">
        <v>20</v>
      </c>
      <c r="CG15" s="53">
        <v>20</v>
      </c>
      <c r="CH15" s="53" t="s">
        <v>143</v>
      </c>
      <c r="CI15" s="53" t="s">
        <v>143</v>
      </c>
      <c r="CJ15" s="53" t="s">
        <v>380</v>
      </c>
      <c r="CK15" s="53">
        <v>4101247</v>
      </c>
      <c r="CL15" s="53" t="s">
        <v>225</v>
      </c>
      <c r="CM15" s="53" t="s">
        <v>225</v>
      </c>
      <c r="CN15" s="52" t="s">
        <v>386</v>
      </c>
      <c r="CO15" s="52" t="s">
        <v>247</v>
      </c>
      <c r="CP15" s="52"/>
      <c r="CR15" s="53">
        <v>30</v>
      </c>
      <c r="CS15" s="53" t="s">
        <v>143</v>
      </c>
    </row>
    <row r="16" spans="1:98" hidden="1" x14ac:dyDescent="0.35">
      <c r="A16" s="49">
        <v>1041</v>
      </c>
      <c r="B16" s="49">
        <v>1900062857</v>
      </c>
      <c r="C16" s="49">
        <v>2024</v>
      </c>
      <c r="D16" s="49">
        <v>5</v>
      </c>
      <c r="E16" s="89">
        <v>45239</v>
      </c>
      <c r="F16" s="89">
        <v>45239</v>
      </c>
      <c r="G16" s="89">
        <v>45225</v>
      </c>
      <c r="H16" s="49" t="s">
        <v>130</v>
      </c>
      <c r="I16" s="49" t="s">
        <v>387</v>
      </c>
      <c r="J16" s="49" t="s">
        <v>131</v>
      </c>
      <c r="K16" s="49" t="s">
        <v>161</v>
      </c>
      <c r="L16" s="49" t="s">
        <v>132</v>
      </c>
      <c r="M16" s="49" t="s">
        <v>133</v>
      </c>
      <c r="N16" s="49" t="s">
        <v>134</v>
      </c>
      <c r="O16" s="49">
        <v>6007783</v>
      </c>
      <c r="P16" s="49" t="s">
        <v>135</v>
      </c>
      <c r="Q16" s="49" t="s">
        <v>209</v>
      </c>
      <c r="R16" s="49" t="s">
        <v>210</v>
      </c>
      <c r="S16" s="49" t="s">
        <v>136</v>
      </c>
      <c r="T16" s="49" t="s">
        <v>136</v>
      </c>
      <c r="U16" s="49" t="s">
        <v>136</v>
      </c>
      <c r="V16" s="49" t="s">
        <v>136</v>
      </c>
      <c r="W16" s="49" t="s">
        <v>136</v>
      </c>
      <c r="X16" s="49" t="s">
        <v>211</v>
      </c>
      <c r="Y16" s="49" t="s">
        <v>149</v>
      </c>
      <c r="Z16" s="49" t="s">
        <v>150</v>
      </c>
      <c r="AA16" s="49">
        <v>4111007</v>
      </c>
      <c r="AB16" s="49" t="s">
        <v>187</v>
      </c>
      <c r="AC16" s="49" t="s">
        <v>136</v>
      </c>
      <c r="AD16" s="49" t="s">
        <v>136</v>
      </c>
      <c r="AE16" s="49" t="s">
        <v>136</v>
      </c>
      <c r="AF16" s="49" t="s">
        <v>136</v>
      </c>
      <c r="AG16" s="49" t="s">
        <v>136</v>
      </c>
      <c r="AH16" s="49" t="s">
        <v>136</v>
      </c>
      <c r="AI16" s="49" t="s">
        <v>136</v>
      </c>
      <c r="AJ16" s="49" t="s">
        <v>147</v>
      </c>
      <c r="AK16" s="49" t="s">
        <v>388</v>
      </c>
      <c r="AL16" s="49" t="s">
        <v>389</v>
      </c>
      <c r="AM16" s="49" t="s">
        <v>158</v>
      </c>
      <c r="AN16" s="49" t="s">
        <v>136</v>
      </c>
      <c r="AO16" s="49" t="s">
        <v>136</v>
      </c>
      <c r="AP16" s="49" t="s">
        <v>154</v>
      </c>
      <c r="AQ16" s="49" t="s">
        <v>137</v>
      </c>
      <c r="AR16" s="49">
        <v>-7150</v>
      </c>
      <c r="AS16" s="49" t="s">
        <v>138</v>
      </c>
      <c r="AT16" s="49" t="s">
        <v>390</v>
      </c>
      <c r="AU16" s="89"/>
      <c r="AV16" s="90">
        <v>0.58739583333333001</v>
      </c>
      <c r="AW16" s="49" t="s">
        <v>136</v>
      </c>
      <c r="AX16" s="89"/>
      <c r="AY16" s="89"/>
      <c r="AZ16" s="49" t="s">
        <v>136</v>
      </c>
      <c r="BA16" s="49" t="s">
        <v>391</v>
      </c>
      <c r="BB16" s="89">
        <v>45240</v>
      </c>
      <c r="BC16" s="49" t="s">
        <v>136</v>
      </c>
      <c r="BD16" s="49" t="s">
        <v>136</v>
      </c>
      <c r="BE16" s="91">
        <v>0</v>
      </c>
      <c r="BF16" s="49" t="s">
        <v>136</v>
      </c>
      <c r="BG16" s="49" t="s">
        <v>136</v>
      </c>
      <c r="BH16" s="91">
        <v>0</v>
      </c>
      <c r="BI16" s="49" t="s">
        <v>136</v>
      </c>
      <c r="BJ16" s="89"/>
      <c r="BK16" s="49" t="s">
        <v>136</v>
      </c>
      <c r="BL16" s="49" t="s">
        <v>139</v>
      </c>
      <c r="BM16" s="49" t="s">
        <v>136</v>
      </c>
      <c r="BN16" s="92">
        <v>0</v>
      </c>
      <c r="BO16" s="49" t="s">
        <v>136</v>
      </c>
      <c r="BP16" s="89">
        <v>45225</v>
      </c>
      <c r="BQ16" s="49" t="s">
        <v>140</v>
      </c>
      <c r="BR16" s="49" t="s">
        <v>212</v>
      </c>
      <c r="BS16" s="49" t="s">
        <v>213</v>
      </c>
      <c r="BT16" s="49" t="s">
        <v>136</v>
      </c>
      <c r="BU16" s="49" t="s">
        <v>214</v>
      </c>
      <c r="BV16" s="49" t="s">
        <v>136</v>
      </c>
      <c r="BW16" s="49" t="s">
        <v>136</v>
      </c>
      <c r="BX16" s="49" t="s">
        <v>136</v>
      </c>
      <c r="BY16" s="49" t="s">
        <v>136</v>
      </c>
      <c r="BZ16" s="49" t="s">
        <v>151</v>
      </c>
      <c r="CA16" s="49" t="s">
        <v>136</v>
      </c>
      <c r="CB16" s="49" t="s">
        <v>136</v>
      </c>
      <c r="CC16" s="92">
        <v>1</v>
      </c>
      <c r="CD16" t="s">
        <v>141</v>
      </c>
      <c r="CE16" t="s">
        <v>141</v>
      </c>
      <c r="CF16" s="53">
        <v>15</v>
      </c>
      <c r="CG16" s="53">
        <v>20</v>
      </c>
      <c r="CH16" s="53" t="s">
        <v>143</v>
      </c>
      <c r="CI16" s="53" t="s">
        <v>143</v>
      </c>
      <c r="CJ16" s="53" t="s">
        <v>380</v>
      </c>
      <c r="CK16" s="53">
        <v>4111007</v>
      </c>
      <c r="CL16" s="53" t="s">
        <v>187</v>
      </c>
      <c r="CM16" s="53" t="s">
        <v>187</v>
      </c>
      <c r="CN16" s="52" t="s">
        <v>144</v>
      </c>
      <c r="CO16" s="52" t="s">
        <v>188</v>
      </c>
      <c r="CP16" s="52"/>
      <c r="CR16" s="53">
        <v>30</v>
      </c>
      <c r="CS16" s="53" t="s">
        <v>143</v>
      </c>
      <c r="CT16" s="53"/>
    </row>
    <row r="17" spans="1:98" hidden="1" x14ac:dyDescent="0.35">
      <c r="A17" s="49">
        <v>1041</v>
      </c>
      <c r="B17" s="49">
        <v>1900062874</v>
      </c>
      <c r="C17" s="49">
        <v>2024</v>
      </c>
      <c r="D17" s="49">
        <v>5</v>
      </c>
      <c r="E17" s="89">
        <v>45243</v>
      </c>
      <c r="F17" s="89">
        <v>45240</v>
      </c>
      <c r="G17" s="89">
        <v>45234</v>
      </c>
      <c r="H17" s="49" t="s">
        <v>130</v>
      </c>
      <c r="I17" s="49" t="s">
        <v>392</v>
      </c>
      <c r="J17" s="49" t="s">
        <v>131</v>
      </c>
      <c r="K17" s="49" t="s">
        <v>161</v>
      </c>
      <c r="L17" s="49" t="s">
        <v>132</v>
      </c>
      <c r="M17" s="49" t="s">
        <v>185</v>
      </c>
      <c r="N17" s="49" t="s">
        <v>134</v>
      </c>
      <c r="O17" s="49">
        <v>6202532</v>
      </c>
      <c r="P17" s="49" t="s">
        <v>135</v>
      </c>
      <c r="Q17" s="49" t="s">
        <v>393</v>
      </c>
      <c r="R17" s="49" t="s">
        <v>136</v>
      </c>
      <c r="S17" s="49" t="s">
        <v>136</v>
      </c>
      <c r="T17" s="49" t="s">
        <v>136</v>
      </c>
      <c r="U17" s="49" t="s">
        <v>136</v>
      </c>
      <c r="V17" s="49" t="s">
        <v>136</v>
      </c>
      <c r="W17" s="49" t="s">
        <v>136</v>
      </c>
      <c r="X17" s="49" t="s">
        <v>394</v>
      </c>
      <c r="Y17" s="49" t="s">
        <v>149</v>
      </c>
      <c r="Z17" s="49" t="s">
        <v>150</v>
      </c>
      <c r="AA17" s="49">
        <v>4111007</v>
      </c>
      <c r="AB17" s="49" t="s">
        <v>187</v>
      </c>
      <c r="AC17" s="49" t="s">
        <v>136</v>
      </c>
      <c r="AD17" s="49" t="s">
        <v>136</v>
      </c>
      <c r="AE17" s="49" t="s">
        <v>136</v>
      </c>
      <c r="AF17" s="49" t="s">
        <v>136</v>
      </c>
      <c r="AG17" s="49" t="s">
        <v>136</v>
      </c>
      <c r="AH17" s="49" t="s">
        <v>136</v>
      </c>
      <c r="AI17" s="49" t="s">
        <v>136</v>
      </c>
      <c r="AJ17" s="49" t="s">
        <v>147</v>
      </c>
      <c r="AK17" s="49" t="s">
        <v>395</v>
      </c>
      <c r="AL17" s="49" t="s">
        <v>396</v>
      </c>
      <c r="AM17" s="49" t="s">
        <v>148</v>
      </c>
      <c r="AN17" s="49" t="s">
        <v>136</v>
      </c>
      <c r="AO17" s="49" t="s">
        <v>136</v>
      </c>
      <c r="AP17" s="49" t="s">
        <v>154</v>
      </c>
      <c r="AQ17" s="49" t="s">
        <v>137</v>
      </c>
      <c r="AR17" s="49">
        <v>-300</v>
      </c>
      <c r="AS17" s="49" t="s">
        <v>138</v>
      </c>
      <c r="AT17" s="49" t="s">
        <v>397</v>
      </c>
      <c r="AU17" s="89"/>
      <c r="AV17" s="90">
        <v>0.39229166666666998</v>
      </c>
      <c r="AW17" s="49" t="s">
        <v>136</v>
      </c>
      <c r="AX17" s="89"/>
      <c r="AY17" s="89"/>
      <c r="AZ17" s="49" t="s">
        <v>136</v>
      </c>
      <c r="BA17" s="49" t="s">
        <v>398</v>
      </c>
      <c r="BB17" s="89">
        <v>45253</v>
      </c>
      <c r="BC17" s="49" t="s">
        <v>136</v>
      </c>
      <c r="BD17" s="49" t="s">
        <v>136</v>
      </c>
      <c r="BE17" s="91">
        <v>0</v>
      </c>
      <c r="BF17" s="49" t="s">
        <v>136</v>
      </c>
      <c r="BG17" s="49" t="s">
        <v>136</v>
      </c>
      <c r="BH17" s="91">
        <v>0</v>
      </c>
      <c r="BI17" s="49" t="s">
        <v>136</v>
      </c>
      <c r="BJ17" s="89"/>
      <c r="BK17" s="49" t="s">
        <v>136</v>
      </c>
      <c r="BL17" s="49" t="s">
        <v>139</v>
      </c>
      <c r="BM17" s="49" t="s">
        <v>136</v>
      </c>
      <c r="BN17" s="92">
        <v>20</v>
      </c>
      <c r="BO17" s="49" t="s">
        <v>136</v>
      </c>
      <c r="BP17" s="89">
        <v>45234</v>
      </c>
      <c r="BQ17" s="49" t="s">
        <v>140</v>
      </c>
      <c r="BR17" s="49" t="s">
        <v>399</v>
      </c>
      <c r="BS17" s="49" t="s">
        <v>400</v>
      </c>
      <c r="BT17" s="49" t="s">
        <v>136</v>
      </c>
      <c r="BU17" s="49" t="s">
        <v>401</v>
      </c>
      <c r="BV17" s="49" t="s">
        <v>136</v>
      </c>
      <c r="BW17" s="49" t="s">
        <v>136</v>
      </c>
      <c r="BX17" s="49" t="s">
        <v>136</v>
      </c>
      <c r="BY17" s="49" t="s">
        <v>136</v>
      </c>
      <c r="BZ17" s="49" t="s">
        <v>151</v>
      </c>
      <c r="CA17" s="49" t="s">
        <v>136</v>
      </c>
      <c r="CB17" s="49" t="s">
        <v>136</v>
      </c>
      <c r="CC17" s="92">
        <v>1</v>
      </c>
      <c r="CD17" t="s">
        <v>141</v>
      </c>
      <c r="CE17" t="s">
        <v>141</v>
      </c>
      <c r="CF17" s="53">
        <v>19</v>
      </c>
      <c r="CG17" s="53">
        <v>20</v>
      </c>
      <c r="CH17" s="53" t="s">
        <v>143</v>
      </c>
      <c r="CI17" s="53" t="s">
        <v>143</v>
      </c>
      <c r="CJ17" s="53" t="s">
        <v>380</v>
      </c>
      <c r="CK17" s="53">
        <v>4111007</v>
      </c>
      <c r="CL17" s="53" t="s">
        <v>187</v>
      </c>
      <c r="CM17" s="53" t="s">
        <v>187</v>
      </c>
      <c r="CN17" s="52" t="s">
        <v>144</v>
      </c>
      <c r="CO17" s="52" t="s">
        <v>188</v>
      </c>
      <c r="CP17" s="52"/>
      <c r="CR17" s="53">
        <v>30</v>
      </c>
      <c r="CS17" s="53" t="s">
        <v>143</v>
      </c>
      <c r="CT17" s="53"/>
    </row>
    <row r="18" spans="1:98" hidden="1" x14ac:dyDescent="0.35">
      <c r="A18" s="49">
        <v>1041</v>
      </c>
      <c r="B18" s="49">
        <v>1900062909</v>
      </c>
      <c r="C18" s="49">
        <v>2024</v>
      </c>
      <c r="D18" s="49">
        <v>5</v>
      </c>
      <c r="E18" s="89">
        <v>45245</v>
      </c>
      <c r="F18" s="89">
        <v>45245</v>
      </c>
      <c r="G18" s="89">
        <v>45238</v>
      </c>
      <c r="H18" s="49" t="s">
        <v>130</v>
      </c>
      <c r="I18" s="49" t="s">
        <v>402</v>
      </c>
      <c r="J18" s="49" t="s">
        <v>131</v>
      </c>
      <c r="K18" s="49" t="s">
        <v>161</v>
      </c>
      <c r="L18" s="49" t="s">
        <v>132</v>
      </c>
      <c r="M18" s="49" t="s">
        <v>133</v>
      </c>
      <c r="N18" s="49" t="s">
        <v>134</v>
      </c>
      <c r="O18" s="49">
        <v>6163704</v>
      </c>
      <c r="P18" s="49" t="s">
        <v>135</v>
      </c>
      <c r="Q18" s="49" t="s">
        <v>180</v>
      </c>
      <c r="R18" s="49" t="s">
        <v>136</v>
      </c>
      <c r="S18" s="49" t="s">
        <v>136</v>
      </c>
      <c r="T18" s="49" t="s">
        <v>136</v>
      </c>
      <c r="U18" s="49" t="s">
        <v>136</v>
      </c>
      <c r="V18" s="49" t="s">
        <v>136</v>
      </c>
      <c r="W18" s="49" t="s">
        <v>136</v>
      </c>
      <c r="X18" s="49" t="s">
        <v>181</v>
      </c>
      <c r="Y18" s="49" t="s">
        <v>149</v>
      </c>
      <c r="Z18" s="49" t="s">
        <v>150</v>
      </c>
      <c r="AA18" s="49">
        <v>4111007</v>
      </c>
      <c r="AB18" s="49" t="s">
        <v>187</v>
      </c>
      <c r="AC18" s="49" t="s">
        <v>136</v>
      </c>
      <c r="AD18" s="49" t="s">
        <v>136</v>
      </c>
      <c r="AE18" s="49" t="s">
        <v>136</v>
      </c>
      <c r="AF18" s="49" t="s">
        <v>136</v>
      </c>
      <c r="AG18" s="49" t="s">
        <v>136</v>
      </c>
      <c r="AH18" s="49" t="s">
        <v>136</v>
      </c>
      <c r="AI18" s="49" t="s">
        <v>136</v>
      </c>
      <c r="AJ18" s="49" t="s">
        <v>147</v>
      </c>
      <c r="AK18" s="49" t="s">
        <v>403</v>
      </c>
      <c r="AL18" s="49" t="s">
        <v>404</v>
      </c>
      <c r="AM18" s="49" t="s">
        <v>160</v>
      </c>
      <c r="AN18" s="49" t="s">
        <v>136</v>
      </c>
      <c r="AO18" s="49" t="s">
        <v>136</v>
      </c>
      <c r="AP18" s="49" t="s">
        <v>154</v>
      </c>
      <c r="AQ18" s="49" t="s">
        <v>137</v>
      </c>
      <c r="AR18" s="49">
        <v>-2045</v>
      </c>
      <c r="AS18" s="49" t="s">
        <v>138</v>
      </c>
      <c r="AT18" s="49" t="s">
        <v>405</v>
      </c>
      <c r="AU18" s="89"/>
      <c r="AV18" s="90">
        <v>0.46971064814815</v>
      </c>
      <c r="AW18" s="49" t="s">
        <v>136</v>
      </c>
      <c r="AX18" s="89"/>
      <c r="AY18" s="89"/>
      <c r="AZ18" s="49" t="s">
        <v>136</v>
      </c>
      <c r="BA18" s="49" t="s">
        <v>406</v>
      </c>
      <c r="BB18" s="89">
        <v>45246</v>
      </c>
      <c r="BC18" s="49" t="s">
        <v>136</v>
      </c>
      <c r="BD18" s="49" t="s">
        <v>136</v>
      </c>
      <c r="BE18" s="91">
        <v>0</v>
      </c>
      <c r="BF18" s="49" t="s">
        <v>136</v>
      </c>
      <c r="BG18" s="49" t="s">
        <v>136</v>
      </c>
      <c r="BH18" s="91">
        <v>0</v>
      </c>
      <c r="BI18" s="49" t="s">
        <v>136</v>
      </c>
      <c r="BJ18" s="89"/>
      <c r="BK18" s="49" t="s">
        <v>136</v>
      </c>
      <c r="BL18" s="49" t="s">
        <v>139</v>
      </c>
      <c r="BM18" s="49" t="s">
        <v>136</v>
      </c>
      <c r="BN18" s="92">
        <v>7</v>
      </c>
      <c r="BO18" s="49" t="s">
        <v>136</v>
      </c>
      <c r="BP18" s="89">
        <v>45238</v>
      </c>
      <c r="BQ18" s="49" t="s">
        <v>140</v>
      </c>
      <c r="BR18" s="49" t="s">
        <v>182</v>
      </c>
      <c r="BS18" s="49" t="s">
        <v>183</v>
      </c>
      <c r="BT18" s="49" t="s">
        <v>136</v>
      </c>
      <c r="BU18" s="49" t="s">
        <v>184</v>
      </c>
      <c r="BV18" s="49" t="s">
        <v>136</v>
      </c>
      <c r="BW18" s="49" t="s">
        <v>136</v>
      </c>
      <c r="BX18" s="49" t="s">
        <v>136</v>
      </c>
      <c r="BY18" s="49" t="s">
        <v>136</v>
      </c>
      <c r="BZ18" s="49" t="s">
        <v>151</v>
      </c>
      <c r="CA18" s="49" t="s">
        <v>136</v>
      </c>
      <c r="CB18" s="49" t="s">
        <v>136</v>
      </c>
      <c r="CC18" s="92">
        <v>1</v>
      </c>
      <c r="CD18" t="s">
        <v>141</v>
      </c>
      <c r="CE18" t="s">
        <v>141</v>
      </c>
      <c r="CF18" s="53">
        <v>8</v>
      </c>
      <c r="CG18" s="53">
        <v>20</v>
      </c>
      <c r="CH18" s="53" t="s">
        <v>143</v>
      </c>
      <c r="CI18" s="53" t="s">
        <v>143</v>
      </c>
      <c r="CJ18" s="53" t="s">
        <v>380</v>
      </c>
      <c r="CK18" s="53">
        <v>4111007</v>
      </c>
      <c r="CL18" s="53" t="s">
        <v>187</v>
      </c>
      <c r="CM18" s="53" t="s">
        <v>187</v>
      </c>
      <c r="CN18" s="52" t="s">
        <v>144</v>
      </c>
      <c r="CO18" s="52" t="s">
        <v>188</v>
      </c>
      <c r="CP18" s="52"/>
      <c r="CR18" s="53">
        <v>30</v>
      </c>
      <c r="CS18" s="53" t="s">
        <v>143</v>
      </c>
      <c r="CT18" s="53"/>
    </row>
    <row r="19" spans="1:98" hidden="1" x14ac:dyDescent="0.35">
      <c r="A19" s="49">
        <v>1041</v>
      </c>
      <c r="B19" s="49">
        <v>1900062954</v>
      </c>
      <c r="C19" s="49">
        <v>2024</v>
      </c>
      <c r="D19" s="49">
        <v>5</v>
      </c>
      <c r="E19" s="89">
        <v>45251</v>
      </c>
      <c r="F19" s="89">
        <v>45251</v>
      </c>
      <c r="G19" s="89">
        <v>45234</v>
      </c>
      <c r="H19" s="49" t="s">
        <v>130</v>
      </c>
      <c r="I19" s="49" t="s">
        <v>407</v>
      </c>
      <c r="J19" s="49" t="s">
        <v>131</v>
      </c>
      <c r="K19" s="49" t="s">
        <v>161</v>
      </c>
      <c r="L19" s="49" t="s">
        <v>132</v>
      </c>
      <c r="M19" s="49" t="s">
        <v>185</v>
      </c>
      <c r="N19" s="49" t="s">
        <v>134</v>
      </c>
      <c r="O19" s="49">
        <v>6202532</v>
      </c>
      <c r="P19" s="49" t="s">
        <v>135</v>
      </c>
      <c r="Q19" s="49" t="s">
        <v>393</v>
      </c>
      <c r="R19" s="49" t="s">
        <v>136</v>
      </c>
      <c r="S19" s="49" t="s">
        <v>136</v>
      </c>
      <c r="T19" s="49" t="s">
        <v>136</v>
      </c>
      <c r="U19" s="49" t="s">
        <v>136</v>
      </c>
      <c r="V19" s="49" t="s">
        <v>136</v>
      </c>
      <c r="W19" s="49" t="s">
        <v>136</v>
      </c>
      <c r="X19" s="49" t="s">
        <v>394</v>
      </c>
      <c r="Y19" s="49" t="s">
        <v>149</v>
      </c>
      <c r="Z19" s="49" t="s">
        <v>150</v>
      </c>
      <c r="AA19" s="49">
        <v>4111007</v>
      </c>
      <c r="AB19" s="49" t="s">
        <v>187</v>
      </c>
      <c r="AC19" s="49" t="s">
        <v>136</v>
      </c>
      <c r="AD19" s="49" t="s">
        <v>136</v>
      </c>
      <c r="AE19" s="49" t="s">
        <v>136</v>
      </c>
      <c r="AF19" s="49" t="s">
        <v>136</v>
      </c>
      <c r="AG19" s="49" t="s">
        <v>136</v>
      </c>
      <c r="AH19" s="49" t="s">
        <v>136</v>
      </c>
      <c r="AI19" s="49" t="s">
        <v>136</v>
      </c>
      <c r="AJ19" s="49" t="s">
        <v>147</v>
      </c>
      <c r="AK19" s="49" t="s">
        <v>408</v>
      </c>
      <c r="AL19" s="49" t="s">
        <v>409</v>
      </c>
      <c r="AM19" s="49" t="s">
        <v>148</v>
      </c>
      <c r="AN19" s="49" t="s">
        <v>136</v>
      </c>
      <c r="AO19" s="49" t="s">
        <v>136</v>
      </c>
      <c r="AP19" s="49" t="s">
        <v>154</v>
      </c>
      <c r="AQ19" s="49" t="s">
        <v>137</v>
      </c>
      <c r="AR19" s="49">
        <v>-1200</v>
      </c>
      <c r="AS19" s="49" t="s">
        <v>138</v>
      </c>
      <c r="AT19" s="49" t="s">
        <v>410</v>
      </c>
      <c r="AU19" s="89"/>
      <c r="AV19" s="90">
        <v>0.57186342592592998</v>
      </c>
      <c r="AW19" s="49" t="s">
        <v>136</v>
      </c>
      <c r="AX19" s="89"/>
      <c r="AY19" s="89"/>
      <c r="AZ19" s="49" t="s">
        <v>136</v>
      </c>
      <c r="BA19" s="49" t="s">
        <v>398</v>
      </c>
      <c r="BB19" s="89">
        <v>45253</v>
      </c>
      <c r="BC19" s="49" t="s">
        <v>136</v>
      </c>
      <c r="BD19" s="49" t="s">
        <v>136</v>
      </c>
      <c r="BE19" s="91">
        <v>0</v>
      </c>
      <c r="BF19" s="49" t="s">
        <v>136</v>
      </c>
      <c r="BG19" s="49" t="s">
        <v>136</v>
      </c>
      <c r="BH19" s="91">
        <v>0</v>
      </c>
      <c r="BI19" s="49" t="s">
        <v>136</v>
      </c>
      <c r="BJ19" s="89"/>
      <c r="BK19" s="49" t="s">
        <v>136</v>
      </c>
      <c r="BL19" s="49" t="s">
        <v>139</v>
      </c>
      <c r="BM19" s="49" t="s">
        <v>136</v>
      </c>
      <c r="BN19" s="92">
        <v>20</v>
      </c>
      <c r="BO19" s="49" t="s">
        <v>136</v>
      </c>
      <c r="BP19" s="89">
        <v>45234</v>
      </c>
      <c r="BQ19" s="49" t="s">
        <v>140</v>
      </c>
      <c r="BR19" s="49" t="s">
        <v>399</v>
      </c>
      <c r="BS19" s="49" t="s">
        <v>400</v>
      </c>
      <c r="BT19" s="49" t="s">
        <v>136</v>
      </c>
      <c r="BU19" s="49" t="s">
        <v>401</v>
      </c>
      <c r="BV19" s="49" t="s">
        <v>136</v>
      </c>
      <c r="BW19" s="49" t="s">
        <v>136</v>
      </c>
      <c r="BX19" s="49" t="s">
        <v>136</v>
      </c>
      <c r="BY19" s="49" t="s">
        <v>136</v>
      </c>
      <c r="BZ19" s="49" t="s">
        <v>151</v>
      </c>
      <c r="CA19" s="49" t="s">
        <v>136</v>
      </c>
      <c r="CB19" s="49" t="s">
        <v>136</v>
      </c>
      <c r="CC19" s="92">
        <v>1</v>
      </c>
      <c r="CD19" t="s">
        <v>141</v>
      </c>
      <c r="CE19" t="s">
        <v>141</v>
      </c>
      <c r="CF19" s="53">
        <v>19</v>
      </c>
      <c r="CG19" s="53">
        <v>20</v>
      </c>
      <c r="CH19" s="53" t="s">
        <v>143</v>
      </c>
      <c r="CI19" s="53" t="s">
        <v>143</v>
      </c>
      <c r="CJ19" s="53" t="s">
        <v>380</v>
      </c>
      <c r="CK19" s="53">
        <v>4111007</v>
      </c>
      <c r="CL19" s="53" t="s">
        <v>187</v>
      </c>
      <c r="CM19" s="53" t="s">
        <v>187</v>
      </c>
      <c r="CN19" s="52" t="s">
        <v>144</v>
      </c>
      <c r="CO19" s="52" t="s">
        <v>188</v>
      </c>
      <c r="CP19" s="52"/>
      <c r="CR19" s="53">
        <v>30</v>
      </c>
      <c r="CS19" s="53" t="s">
        <v>143</v>
      </c>
      <c r="CT19" s="53"/>
    </row>
    <row r="20" spans="1:98" hidden="1" x14ac:dyDescent="0.35">
      <c r="A20" s="49">
        <v>1041</v>
      </c>
      <c r="B20" s="49">
        <v>1900062959</v>
      </c>
      <c r="C20" s="49">
        <v>2024</v>
      </c>
      <c r="D20" s="49">
        <v>5</v>
      </c>
      <c r="E20" s="89">
        <v>45252</v>
      </c>
      <c r="F20" s="89">
        <v>45251</v>
      </c>
      <c r="G20" s="89">
        <v>45237</v>
      </c>
      <c r="H20" s="49" t="s">
        <v>130</v>
      </c>
      <c r="I20" s="49" t="s">
        <v>411</v>
      </c>
      <c r="J20" s="49" t="s">
        <v>131</v>
      </c>
      <c r="K20" s="49" t="s">
        <v>161</v>
      </c>
      <c r="L20" s="49" t="s">
        <v>132</v>
      </c>
      <c r="M20" s="49" t="s">
        <v>133</v>
      </c>
      <c r="N20" s="49" t="s">
        <v>134</v>
      </c>
      <c r="O20" s="49">
        <v>6210784</v>
      </c>
      <c r="P20" s="49" t="s">
        <v>135</v>
      </c>
      <c r="Q20" s="49" t="s">
        <v>412</v>
      </c>
      <c r="R20" s="49" t="s">
        <v>136</v>
      </c>
      <c r="S20" s="49" t="s">
        <v>136</v>
      </c>
      <c r="T20" s="49" t="s">
        <v>136</v>
      </c>
      <c r="U20" s="49" t="s">
        <v>136</v>
      </c>
      <c r="V20" s="49" t="s">
        <v>136</v>
      </c>
      <c r="W20" s="49" t="s">
        <v>136</v>
      </c>
      <c r="X20" s="49" t="s">
        <v>413</v>
      </c>
      <c r="Y20" s="49" t="s">
        <v>149</v>
      </c>
      <c r="Z20" s="49" t="s">
        <v>150</v>
      </c>
      <c r="AA20" s="49">
        <v>4111022</v>
      </c>
      <c r="AB20" s="49" t="s">
        <v>414</v>
      </c>
      <c r="AC20" s="49" t="s">
        <v>136</v>
      </c>
      <c r="AD20" s="49" t="s">
        <v>136</v>
      </c>
      <c r="AE20" s="49" t="s">
        <v>136</v>
      </c>
      <c r="AF20" s="49" t="s">
        <v>136</v>
      </c>
      <c r="AG20" s="49" t="s">
        <v>136</v>
      </c>
      <c r="AH20" s="49" t="s">
        <v>136</v>
      </c>
      <c r="AI20" s="49" t="s">
        <v>136</v>
      </c>
      <c r="AJ20" s="49" t="s">
        <v>147</v>
      </c>
      <c r="AK20" s="49" t="s">
        <v>415</v>
      </c>
      <c r="AL20" s="49" t="s">
        <v>409</v>
      </c>
      <c r="AM20" s="49" t="s">
        <v>160</v>
      </c>
      <c r="AN20" s="49" t="s">
        <v>136</v>
      </c>
      <c r="AO20" s="49" t="s">
        <v>136</v>
      </c>
      <c r="AP20" s="49" t="s">
        <v>154</v>
      </c>
      <c r="AQ20" s="49" t="s">
        <v>137</v>
      </c>
      <c r="AR20" s="49">
        <v>-2200</v>
      </c>
      <c r="AS20" s="49" t="s">
        <v>138</v>
      </c>
      <c r="AT20" s="49" t="s">
        <v>416</v>
      </c>
      <c r="AU20" s="89"/>
      <c r="AV20" s="90">
        <v>0.37045138888889001</v>
      </c>
      <c r="AW20" s="49" t="s">
        <v>136</v>
      </c>
      <c r="AX20" s="89"/>
      <c r="AY20" s="89"/>
      <c r="AZ20" s="49" t="s">
        <v>136</v>
      </c>
      <c r="BA20" s="49" t="s">
        <v>417</v>
      </c>
      <c r="BB20" s="89">
        <v>45253</v>
      </c>
      <c r="BC20" s="49" t="s">
        <v>136</v>
      </c>
      <c r="BD20" s="49" t="s">
        <v>136</v>
      </c>
      <c r="BE20" s="91">
        <v>0</v>
      </c>
      <c r="BF20" s="49" t="s">
        <v>136</v>
      </c>
      <c r="BG20" s="49" t="s">
        <v>136</v>
      </c>
      <c r="BH20" s="91">
        <v>0</v>
      </c>
      <c r="BI20" s="49" t="s">
        <v>136</v>
      </c>
      <c r="BJ20" s="89"/>
      <c r="BK20" s="49" t="s">
        <v>136</v>
      </c>
      <c r="BL20" s="49" t="s">
        <v>139</v>
      </c>
      <c r="BM20" s="49" t="s">
        <v>136</v>
      </c>
      <c r="BN20" s="92">
        <v>7</v>
      </c>
      <c r="BO20" s="49" t="s">
        <v>136</v>
      </c>
      <c r="BP20" s="89">
        <v>45237</v>
      </c>
      <c r="BQ20" s="49" t="s">
        <v>140</v>
      </c>
      <c r="BR20" s="49" t="s">
        <v>418</v>
      </c>
      <c r="BS20" s="49" t="s">
        <v>419</v>
      </c>
      <c r="BT20" s="49" t="s">
        <v>136</v>
      </c>
      <c r="BU20" s="49" t="s">
        <v>420</v>
      </c>
      <c r="BV20" s="49" t="s">
        <v>136</v>
      </c>
      <c r="BW20" s="49" t="s">
        <v>136</v>
      </c>
      <c r="BX20" s="49" t="s">
        <v>136</v>
      </c>
      <c r="BY20" s="49" t="s">
        <v>136</v>
      </c>
      <c r="BZ20" s="49" t="s">
        <v>151</v>
      </c>
      <c r="CA20" s="49" t="s">
        <v>136</v>
      </c>
      <c r="CB20" s="49" t="s">
        <v>136</v>
      </c>
      <c r="CC20" s="92">
        <v>1</v>
      </c>
      <c r="CD20" t="s">
        <v>141</v>
      </c>
      <c r="CE20" t="s">
        <v>141</v>
      </c>
      <c r="CF20" s="53">
        <v>16</v>
      </c>
      <c r="CG20" s="53">
        <v>20</v>
      </c>
      <c r="CH20" s="53" t="s">
        <v>143</v>
      </c>
      <c r="CI20" s="53" t="s">
        <v>143</v>
      </c>
      <c r="CJ20" s="53" t="s">
        <v>380</v>
      </c>
      <c r="CK20" s="53">
        <v>4111022</v>
      </c>
      <c r="CL20" s="53" t="s">
        <v>414</v>
      </c>
      <c r="CM20" s="53" t="s">
        <v>414</v>
      </c>
      <c r="CN20" s="52" t="s">
        <v>144</v>
      </c>
      <c r="CO20" s="52" t="s">
        <v>152</v>
      </c>
      <c r="CP20" s="52"/>
      <c r="CR20" s="53">
        <v>30</v>
      </c>
      <c r="CS20" s="53" t="s">
        <v>143</v>
      </c>
      <c r="CT20" s="53"/>
    </row>
    <row r="21" spans="1:98" s="53" customFormat="1" hidden="1" x14ac:dyDescent="0.35">
      <c r="A21" s="49">
        <v>1041</v>
      </c>
      <c r="B21" s="49">
        <v>1900062962</v>
      </c>
      <c r="C21" s="49">
        <v>2024</v>
      </c>
      <c r="D21" s="49">
        <v>5</v>
      </c>
      <c r="E21" s="89">
        <v>45252</v>
      </c>
      <c r="F21" s="89">
        <v>45251</v>
      </c>
      <c r="G21" s="89">
        <v>45238</v>
      </c>
      <c r="H21" s="49" t="s">
        <v>130</v>
      </c>
      <c r="I21" s="49" t="s">
        <v>421</v>
      </c>
      <c r="J21" s="49" t="s">
        <v>131</v>
      </c>
      <c r="K21" s="49" t="s">
        <v>161</v>
      </c>
      <c r="L21" s="49" t="s">
        <v>132</v>
      </c>
      <c r="M21" s="49" t="s">
        <v>185</v>
      </c>
      <c r="N21" s="49" t="s">
        <v>134</v>
      </c>
      <c r="O21" s="49">
        <v>6142882</v>
      </c>
      <c r="P21" s="49" t="s">
        <v>135</v>
      </c>
      <c r="Q21" s="49" t="s">
        <v>422</v>
      </c>
      <c r="R21" s="49" t="s">
        <v>136</v>
      </c>
      <c r="S21" s="49" t="s">
        <v>136</v>
      </c>
      <c r="T21" s="49" t="s">
        <v>136</v>
      </c>
      <c r="U21" s="49" t="s">
        <v>136</v>
      </c>
      <c r="V21" s="49" t="s">
        <v>136</v>
      </c>
      <c r="W21" s="49" t="s">
        <v>136</v>
      </c>
      <c r="X21" s="49" t="s">
        <v>423</v>
      </c>
      <c r="Y21" s="49" t="s">
        <v>149</v>
      </c>
      <c r="Z21" s="49" t="s">
        <v>150</v>
      </c>
      <c r="AA21" s="49">
        <v>4111022</v>
      </c>
      <c r="AB21" s="49" t="s">
        <v>414</v>
      </c>
      <c r="AC21" s="49" t="s">
        <v>136</v>
      </c>
      <c r="AD21" s="49" t="s">
        <v>136</v>
      </c>
      <c r="AE21" s="49" t="s">
        <v>136</v>
      </c>
      <c r="AF21" s="49" t="s">
        <v>136</v>
      </c>
      <c r="AG21" s="49" t="s">
        <v>136</v>
      </c>
      <c r="AH21" s="49" t="s">
        <v>136</v>
      </c>
      <c r="AI21" s="49" t="s">
        <v>136</v>
      </c>
      <c r="AJ21" s="49" t="s">
        <v>147</v>
      </c>
      <c r="AK21" s="49" t="s">
        <v>424</v>
      </c>
      <c r="AL21" s="49" t="s">
        <v>409</v>
      </c>
      <c r="AM21" s="49" t="s">
        <v>160</v>
      </c>
      <c r="AN21" s="49" t="s">
        <v>136</v>
      </c>
      <c r="AO21" s="49" t="s">
        <v>136</v>
      </c>
      <c r="AP21" s="49" t="s">
        <v>154</v>
      </c>
      <c r="AQ21" s="49" t="s">
        <v>137</v>
      </c>
      <c r="AR21" s="49">
        <v>-4022.5</v>
      </c>
      <c r="AS21" s="49" t="s">
        <v>138</v>
      </c>
      <c r="AT21" s="49" t="s">
        <v>425</v>
      </c>
      <c r="AU21" s="89"/>
      <c r="AV21" s="90">
        <v>0.37392361111111</v>
      </c>
      <c r="AW21" s="49" t="s">
        <v>136</v>
      </c>
      <c r="AX21" s="89"/>
      <c r="AY21" s="89"/>
      <c r="AZ21" s="49" t="s">
        <v>136</v>
      </c>
      <c r="BA21" s="49" t="s">
        <v>426</v>
      </c>
      <c r="BB21" s="89">
        <v>45253</v>
      </c>
      <c r="BC21" s="49" t="s">
        <v>136</v>
      </c>
      <c r="BD21" s="49" t="s">
        <v>136</v>
      </c>
      <c r="BE21" s="91">
        <v>0</v>
      </c>
      <c r="BF21" s="49" t="s">
        <v>136</v>
      </c>
      <c r="BG21" s="49" t="s">
        <v>136</v>
      </c>
      <c r="BH21" s="91">
        <v>0</v>
      </c>
      <c r="BI21" s="49" t="s">
        <v>136</v>
      </c>
      <c r="BJ21" s="89"/>
      <c r="BK21" s="49" t="s">
        <v>136</v>
      </c>
      <c r="BL21" s="49" t="s">
        <v>139</v>
      </c>
      <c r="BM21" s="49" t="s">
        <v>136</v>
      </c>
      <c r="BN21" s="92">
        <v>7</v>
      </c>
      <c r="BO21" s="49" t="s">
        <v>136</v>
      </c>
      <c r="BP21" s="89">
        <v>45238</v>
      </c>
      <c r="BQ21" s="49" t="s">
        <v>140</v>
      </c>
      <c r="BR21" s="49" t="s">
        <v>427</v>
      </c>
      <c r="BS21" s="49" t="s">
        <v>428</v>
      </c>
      <c r="BT21" s="49" t="s">
        <v>136</v>
      </c>
      <c r="BU21" s="49" t="s">
        <v>429</v>
      </c>
      <c r="BV21" s="49" t="s">
        <v>136</v>
      </c>
      <c r="BW21" s="49" t="s">
        <v>136</v>
      </c>
      <c r="BX21" s="49" t="s">
        <v>136</v>
      </c>
      <c r="BY21" s="49" t="s">
        <v>136</v>
      </c>
      <c r="BZ21" s="49" t="s">
        <v>151</v>
      </c>
      <c r="CA21" s="49" t="s">
        <v>136</v>
      </c>
      <c r="CB21" s="49" t="s">
        <v>136</v>
      </c>
      <c r="CC21" s="92">
        <v>1</v>
      </c>
      <c r="CD21" t="s">
        <v>141</v>
      </c>
      <c r="CE21" t="s">
        <v>141</v>
      </c>
      <c r="CF21" s="53">
        <v>15</v>
      </c>
      <c r="CG21" s="53">
        <v>20</v>
      </c>
      <c r="CH21" s="53" t="s">
        <v>143</v>
      </c>
      <c r="CI21" s="53" t="s">
        <v>143</v>
      </c>
      <c r="CJ21" s="53" t="s">
        <v>380</v>
      </c>
      <c r="CK21" s="53">
        <v>4111022</v>
      </c>
      <c r="CL21" s="53" t="s">
        <v>414</v>
      </c>
      <c r="CM21" s="53" t="s">
        <v>414</v>
      </c>
      <c r="CN21" s="52" t="s">
        <v>144</v>
      </c>
      <c r="CO21" s="52" t="s">
        <v>152</v>
      </c>
      <c r="CP21" s="52"/>
      <c r="CR21" s="53">
        <v>30</v>
      </c>
      <c r="CS21" s="53" t="s">
        <v>143</v>
      </c>
    </row>
    <row r="22" spans="1:98" s="53" customFormat="1" ht="29" hidden="1" x14ac:dyDescent="0.35">
      <c r="A22" s="49">
        <v>1041</v>
      </c>
      <c r="B22" s="49">
        <v>5101681629</v>
      </c>
      <c r="C22" s="49">
        <v>2024</v>
      </c>
      <c r="D22" s="49">
        <v>5</v>
      </c>
      <c r="E22" s="89">
        <v>45237</v>
      </c>
      <c r="F22" s="89">
        <v>45237</v>
      </c>
      <c r="G22" s="89">
        <v>45225</v>
      </c>
      <c r="H22" s="49" t="s">
        <v>145</v>
      </c>
      <c r="I22" s="49" t="s">
        <v>430</v>
      </c>
      <c r="J22" s="49" t="s">
        <v>176</v>
      </c>
      <c r="K22" s="49" t="s">
        <v>161</v>
      </c>
      <c r="L22" s="49" t="s">
        <v>132</v>
      </c>
      <c r="M22" s="49" t="s">
        <v>133</v>
      </c>
      <c r="N22" s="49" t="s">
        <v>134</v>
      </c>
      <c r="O22" s="49">
        <v>6000033</v>
      </c>
      <c r="P22" s="49" t="s">
        <v>135</v>
      </c>
      <c r="Q22" s="49" t="s">
        <v>215</v>
      </c>
      <c r="R22" s="49" t="s">
        <v>136</v>
      </c>
      <c r="S22" s="49" t="s">
        <v>136</v>
      </c>
      <c r="T22" s="49" t="s">
        <v>136</v>
      </c>
      <c r="U22" s="49" t="s">
        <v>136</v>
      </c>
      <c r="V22" s="49" t="s">
        <v>136</v>
      </c>
      <c r="W22" s="49" t="s">
        <v>136</v>
      </c>
      <c r="X22" s="49" t="s">
        <v>431</v>
      </c>
      <c r="Y22" s="49" t="s">
        <v>189</v>
      </c>
      <c r="Z22" s="49" t="s">
        <v>190</v>
      </c>
      <c r="AA22" s="49">
        <v>4101042</v>
      </c>
      <c r="AB22" s="49" t="s">
        <v>432</v>
      </c>
      <c r="AC22" s="49" t="s">
        <v>136</v>
      </c>
      <c r="AD22" s="49" t="s">
        <v>136</v>
      </c>
      <c r="AE22" s="49" t="s">
        <v>136</v>
      </c>
      <c r="AF22" s="49" t="s">
        <v>136</v>
      </c>
      <c r="AG22" s="49" t="s">
        <v>136</v>
      </c>
      <c r="AH22" s="49" t="s">
        <v>136</v>
      </c>
      <c r="AI22" s="49" t="s">
        <v>136</v>
      </c>
      <c r="AJ22" s="49" t="s">
        <v>147</v>
      </c>
      <c r="AK22" s="49" t="s">
        <v>433</v>
      </c>
      <c r="AL22" s="49" t="s">
        <v>383</v>
      </c>
      <c r="AM22" s="49" t="s">
        <v>160</v>
      </c>
      <c r="AN22" s="49" t="s">
        <v>136</v>
      </c>
      <c r="AO22" s="49" t="s">
        <v>136</v>
      </c>
      <c r="AP22" s="49" t="s">
        <v>154</v>
      </c>
      <c r="AQ22" s="49" t="s">
        <v>137</v>
      </c>
      <c r="AR22" s="49">
        <v>-1831.75</v>
      </c>
      <c r="AS22" s="49" t="s">
        <v>146</v>
      </c>
      <c r="AT22" s="49" t="s">
        <v>434</v>
      </c>
      <c r="AU22" s="89">
        <v>45238</v>
      </c>
      <c r="AV22" s="90">
        <v>0.35664351851852</v>
      </c>
      <c r="AW22" s="49" t="s">
        <v>136</v>
      </c>
      <c r="AX22" s="89"/>
      <c r="AY22" s="89"/>
      <c r="AZ22" s="49" t="s">
        <v>136</v>
      </c>
      <c r="BA22" s="49" t="s">
        <v>435</v>
      </c>
      <c r="BB22" s="89">
        <v>45238</v>
      </c>
      <c r="BC22" s="49" t="s">
        <v>136</v>
      </c>
      <c r="BD22" s="49" t="s">
        <v>136</v>
      </c>
      <c r="BE22" s="91">
        <v>0</v>
      </c>
      <c r="BF22" s="49" t="s">
        <v>136</v>
      </c>
      <c r="BG22" s="49" t="s">
        <v>136</v>
      </c>
      <c r="BH22" s="91">
        <v>0</v>
      </c>
      <c r="BI22" s="49" t="s">
        <v>136</v>
      </c>
      <c r="BJ22" s="89"/>
      <c r="BK22" s="49" t="s">
        <v>136</v>
      </c>
      <c r="BL22" s="49" t="s">
        <v>139</v>
      </c>
      <c r="BM22" s="49" t="s">
        <v>136</v>
      </c>
      <c r="BN22" s="92">
        <v>7</v>
      </c>
      <c r="BO22" s="49" t="s">
        <v>136</v>
      </c>
      <c r="BP22" s="89">
        <v>45205</v>
      </c>
      <c r="BQ22" s="49" t="s">
        <v>140</v>
      </c>
      <c r="BR22" s="49" t="s">
        <v>216</v>
      </c>
      <c r="BS22" s="49" t="s">
        <v>217</v>
      </c>
      <c r="BT22" s="49" t="s">
        <v>136</v>
      </c>
      <c r="BU22" s="49" t="s">
        <v>218</v>
      </c>
      <c r="BV22" s="49" t="s">
        <v>136</v>
      </c>
      <c r="BW22" s="49" t="s">
        <v>136</v>
      </c>
      <c r="BX22" s="49" t="s">
        <v>136</v>
      </c>
      <c r="BY22" s="49" t="s">
        <v>136</v>
      </c>
      <c r="BZ22" s="49" t="s">
        <v>151</v>
      </c>
      <c r="CA22" s="49" t="s">
        <v>136</v>
      </c>
      <c r="CB22" s="49" t="s">
        <v>136</v>
      </c>
      <c r="CC22" s="92">
        <v>1</v>
      </c>
      <c r="CD22" t="s">
        <v>141</v>
      </c>
      <c r="CE22" t="s">
        <v>141</v>
      </c>
      <c r="CF22" s="53">
        <f>BB22-G22</f>
        <v>13</v>
      </c>
      <c r="CG22" s="53">
        <v>20</v>
      </c>
      <c r="CH22" s="53" t="str">
        <f t="shared" ref="CH22" si="9">IF(CF22&gt;CG22,"Yes","No")</f>
        <v>No</v>
      </c>
      <c r="CI22" s="53" t="str">
        <f t="shared" ref="CI22" si="10">IF(CE22="Small Business","No","Yes")</f>
        <v>No</v>
      </c>
      <c r="CJ22" s="53" t="str">
        <f t="shared" ref="CJ22" si="11">IF(MONTH(BB22)=11,"November","Omit - next week reportable")</f>
        <v>November</v>
      </c>
      <c r="CK22" s="53">
        <v>4101042</v>
      </c>
      <c r="CL22" s="53" t="s">
        <v>432</v>
      </c>
      <c r="CM22" s="53" t="s">
        <v>432</v>
      </c>
      <c r="CN22" s="52" t="s">
        <v>144</v>
      </c>
      <c r="CO22" s="52" t="s">
        <v>188</v>
      </c>
      <c r="CP22" s="52"/>
      <c r="CQ22" s="71" t="s">
        <v>436</v>
      </c>
      <c r="CR22" s="53">
        <v>30</v>
      </c>
      <c r="CS22" s="53" t="s">
        <v>142</v>
      </c>
    </row>
    <row r="23" spans="1:98" s="53" customFormat="1" hidden="1" x14ac:dyDescent="0.35">
      <c r="A23" s="49">
        <v>1041</v>
      </c>
      <c r="B23" s="49">
        <v>5101681953</v>
      </c>
      <c r="C23" s="49">
        <v>2024</v>
      </c>
      <c r="D23" s="49">
        <v>5</v>
      </c>
      <c r="E23" s="89">
        <v>45237</v>
      </c>
      <c r="F23" s="89">
        <v>45237</v>
      </c>
      <c r="G23" s="89">
        <v>45225</v>
      </c>
      <c r="H23" s="49" t="s">
        <v>145</v>
      </c>
      <c r="I23" s="49" t="s">
        <v>437</v>
      </c>
      <c r="J23" s="49" t="s">
        <v>438</v>
      </c>
      <c r="K23" s="49" t="s">
        <v>161</v>
      </c>
      <c r="L23" s="49" t="s">
        <v>132</v>
      </c>
      <c r="M23" s="49" t="s">
        <v>133</v>
      </c>
      <c r="N23" s="49" t="s">
        <v>134</v>
      </c>
      <c r="O23" s="49">
        <v>6106456</v>
      </c>
      <c r="P23" s="49" t="s">
        <v>135</v>
      </c>
      <c r="Q23" s="49" t="s">
        <v>439</v>
      </c>
      <c r="R23" s="49" t="s">
        <v>136</v>
      </c>
      <c r="S23" s="49" t="s">
        <v>136</v>
      </c>
      <c r="T23" s="49" t="s">
        <v>136</v>
      </c>
      <c r="U23" s="49" t="s">
        <v>136</v>
      </c>
      <c r="V23" s="49" t="s">
        <v>136</v>
      </c>
      <c r="W23" s="49" t="s">
        <v>136</v>
      </c>
      <c r="X23" s="49" t="s">
        <v>440</v>
      </c>
      <c r="Y23" s="49" t="s">
        <v>149</v>
      </c>
      <c r="Z23" s="49" t="s">
        <v>150</v>
      </c>
      <c r="AA23" s="49">
        <v>4111059</v>
      </c>
      <c r="AB23" s="49" t="s">
        <v>441</v>
      </c>
      <c r="AC23" s="49" t="s">
        <v>136</v>
      </c>
      <c r="AD23" s="49" t="s">
        <v>136</v>
      </c>
      <c r="AE23" s="49" t="s">
        <v>136</v>
      </c>
      <c r="AF23" s="49" t="s">
        <v>136</v>
      </c>
      <c r="AG23" s="49" t="s">
        <v>136</v>
      </c>
      <c r="AH23" s="49" t="s">
        <v>136</v>
      </c>
      <c r="AI23" s="49" t="s">
        <v>136</v>
      </c>
      <c r="AJ23" s="49" t="s">
        <v>147</v>
      </c>
      <c r="AK23" s="49" t="s">
        <v>442</v>
      </c>
      <c r="AL23" s="49" t="s">
        <v>383</v>
      </c>
      <c r="AM23" s="49" t="s">
        <v>148</v>
      </c>
      <c r="AN23" s="49" t="s">
        <v>136</v>
      </c>
      <c r="AO23" s="49" t="s">
        <v>136</v>
      </c>
      <c r="AP23" s="49" t="s">
        <v>154</v>
      </c>
      <c r="AQ23" s="49" t="s">
        <v>137</v>
      </c>
      <c r="AR23" s="49">
        <v>-5500</v>
      </c>
      <c r="AS23" s="49" t="s">
        <v>146</v>
      </c>
      <c r="AT23" s="49" t="s">
        <v>443</v>
      </c>
      <c r="AU23" s="89">
        <v>45238</v>
      </c>
      <c r="AV23" s="90">
        <v>0.64996527777778002</v>
      </c>
      <c r="AW23" s="49" t="s">
        <v>136</v>
      </c>
      <c r="AX23" s="89"/>
      <c r="AY23" s="89"/>
      <c r="AZ23" s="49" t="s">
        <v>136</v>
      </c>
      <c r="BA23" s="49" t="s">
        <v>444</v>
      </c>
      <c r="BB23" s="89">
        <v>45245</v>
      </c>
      <c r="BC23" s="49" t="s">
        <v>136</v>
      </c>
      <c r="BD23" s="49" t="s">
        <v>136</v>
      </c>
      <c r="BE23" s="91">
        <v>0</v>
      </c>
      <c r="BF23" s="49" t="s">
        <v>136</v>
      </c>
      <c r="BG23" s="49" t="s">
        <v>136</v>
      </c>
      <c r="BH23" s="91">
        <v>0</v>
      </c>
      <c r="BI23" s="49" t="s">
        <v>136</v>
      </c>
      <c r="BJ23" s="89"/>
      <c r="BK23" s="49" t="s">
        <v>136</v>
      </c>
      <c r="BL23" s="49" t="s">
        <v>139</v>
      </c>
      <c r="BM23" s="49" t="s">
        <v>136</v>
      </c>
      <c r="BN23" s="92">
        <v>20</v>
      </c>
      <c r="BO23" s="49" t="s">
        <v>136</v>
      </c>
      <c r="BP23" s="89">
        <v>45225</v>
      </c>
      <c r="BQ23" s="49" t="s">
        <v>140</v>
      </c>
      <c r="BR23" s="49" t="s">
        <v>445</v>
      </c>
      <c r="BS23" s="49" t="s">
        <v>446</v>
      </c>
      <c r="BT23" s="49" t="s">
        <v>136</v>
      </c>
      <c r="BU23" s="49" t="s">
        <v>447</v>
      </c>
      <c r="BV23" s="49" t="s">
        <v>136</v>
      </c>
      <c r="BW23" s="49" t="s">
        <v>136</v>
      </c>
      <c r="BX23" s="49" t="s">
        <v>136</v>
      </c>
      <c r="BY23" s="49" t="s">
        <v>136</v>
      </c>
      <c r="BZ23" s="49" t="s">
        <v>151</v>
      </c>
      <c r="CA23" s="49" t="s">
        <v>136</v>
      </c>
      <c r="CB23" s="49" t="s">
        <v>136</v>
      </c>
      <c r="CC23" s="92">
        <v>1</v>
      </c>
      <c r="CD23" t="s">
        <v>141</v>
      </c>
      <c r="CE23" t="s">
        <v>141</v>
      </c>
      <c r="CF23" s="53">
        <v>20</v>
      </c>
      <c r="CG23" s="53">
        <v>20</v>
      </c>
      <c r="CH23" s="53" t="s">
        <v>143</v>
      </c>
      <c r="CI23" s="53" t="s">
        <v>143</v>
      </c>
      <c r="CJ23" s="53" t="s">
        <v>380</v>
      </c>
      <c r="CK23" s="53">
        <v>4111059</v>
      </c>
      <c r="CL23" s="53" t="s">
        <v>441</v>
      </c>
      <c r="CM23" s="53" t="s">
        <v>441</v>
      </c>
      <c r="CN23" s="52" t="s">
        <v>144</v>
      </c>
      <c r="CO23" s="52" t="s">
        <v>448</v>
      </c>
      <c r="CP23" s="52"/>
      <c r="CR23" s="53">
        <v>30</v>
      </c>
      <c r="CS23" s="53" t="s">
        <v>143</v>
      </c>
    </row>
    <row r="24" spans="1:98" hidden="1" x14ac:dyDescent="0.35">
      <c r="A24" s="49">
        <v>1041</v>
      </c>
      <c r="B24" s="49">
        <v>5101681957</v>
      </c>
      <c r="C24" s="49">
        <v>2024</v>
      </c>
      <c r="D24" s="49">
        <v>5</v>
      </c>
      <c r="E24" s="89">
        <v>45237</v>
      </c>
      <c r="F24" s="89">
        <v>45237</v>
      </c>
      <c r="G24" s="89">
        <v>45223</v>
      </c>
      <c r="H24" s="49" t="s">
        <v>145</v>
      </c>
      <c r="I24" s="49" t="s">
        <v>449</v>
      </c>
      <c r="J24" s="49" t="s">
        <v>263</v>
      </c>
      <c r="K24" s="49" t="s">
        <v>161</v>
      </c>
      <c r="L24" s="49" t="s">
        <v>132</v>
      </c>
      <c r="M24" s="49" t="s">
        <v>133</v>
      </c>
      <c r="N24" s="49" t="s">
        <v>134</v>
      </c>
      <c r="O24" s="49">
        <v>6027555</v>
      </c>
      <c r="P24" s="49" t="s">
        <v>135</v>
      </c>
      <c r="Q24" s="49" t="s">
        <v>450</v>
      </c>
      <c r="R24" s="49" t="s">
        <v>136</v>
      </c>
      <c r="S24" s="49" t="s">
        <v>136</v>
      </c>
      <c r="T24" s="49" t="s">
        <v>136</v>
      </c>
      <c r="U24" s="49" t="s">
        <v>136</v>
      </c>
      <c r="V24" s="49" t="s">
        <v>136</v>
      </c>
      <c r="W24" s="49" t="s">
        <v>136</v>
      </c>
      <c r="X24" s="49" t="s">
        <v>451</v>
      </c>
      <c r="Y24" s="49" t="s">
        <v>149</v>
      </c>
      <c r="Z24" s="49" t="s">
        <v>150</v>
      </c>
      <c r="AA24" s="49">
        <v>4111011</v>
      </c>
      <c r="AB24" s="49" t="s">
        <v>452</v>
      </c>
      <c r="AC24" s="49" t="s">
        <v>136</v>
      </c>
      <c r="AD24" s="49" t="s">
        <v>136</v>
      </c>
      <c r="AE24" s="49" t="s">
        <v>136</v>
      </c>
      <c r="AF24" s="49" t="s">
        <v>136</v>
      </c>
      <c r="AG24" s="49" t="s">
        <v>136</v>
      </c>
      <c r="AH24" s="49" t="s">
        <v>136</v>
      </c>
      <c r="AI24" s="49" t="s">
        <v>136</v>
      </c>
      <c r="AJ24" s="49" t="s">
        <v>147</v>
      </c>
      <c r="AK24" s="49" t="s">
        <v>453</v>
      </c>
      <c r="AL24" s="49" t="s">
        <v>383</v>
      </c>
      <c r="AM24" s="49" t="s">
        <v>160</v>
      </c>
      <c r="AN24" s="49" t="s">
        <v>136</v>
      </c>
      <c r="AO24" s="49" t="s">
        <v>136</v>
      </c>
      <c r="AP24" s="49" t="s">
        <v>154</v>
      </c>
      <c r="AQ24" s="49" t="s">
        <v>137</v>
      </c>
      <c r="AR24" s="49">
        <v>-2274.25</v>
      </c>
      <c r="AS24" s="49" t="s">
        <v>146</v>
      </c>
      <c r="AT24" s="49" t="s">
        <v>454</v>
      </c>
      <c r="AU24" s="89">
        <v>45238</v>
      </c>
      <c r="AV24" s="90">
        <v>0.65149305555556003</v>
      </c>
      <c r="AW24" s="49" t="s">
        <v>136</v>
      </c>
      <c r="AX24" s="89"/>
      <c r="AY24" s="89"/>
      <c r="AZ24" s="49" t="s">
        <v>136</v>
      </c>
      <c r="BA24" s="49" t="s">
        <v>455</v>
      </c>
      <c r="BB24" s="89">
        <v>45239</v>
      </c>
      <c r="BC24" s="49" t="s">
        <v>136</v>
      </c>
      <c r="BD24" s="49" t="s">
        <v>136</v>
      </c>
      <c r="BE24" s="91">
        <v>0</v>
      </c>
      <c r="BF24" s="49" t="s">
        <v>136</v>
      </c>
      <c r="BG24" s="49" t="s">
        <v>136</v>
      </c>
      <c r="BH24" s="91">
        <v>0</v>
      </c>
      <c r="BI24" s="49" t="s">
        <v>136</v>
      </c>
      <c r="BJ24" s="89"/>
      <c r="BK24" s="49" t="s">
        <v>136</v>
      </c>
      <c r="BL24" s="49" t="s">
        <v>139</v>
      </c>
      <c r="BM24" s="49" t="s">
        <v>136</v>
      </c>
      <c r="BN24" s="92">
        <v>7</v>
      </c>
      <c r="BO24" s="49" t="s">
        <v>136</v>
      </c>
      <c r="BP24" s="89">
        <v>45223</v>
      </c>
      <c r="BQ24" s="49" t="s">
        <v>140</v>
      </c>
      <c r="BR24" s="49" t="s">
        <v>456</v>
      </c>
      <c r="BS24" s="49" t="s">
        <v>457</v>
      </c>
      <c r="BT24" s="49" t="s">
        <v>136</v>
      </c>
      <c r="BU24" s="49" t="s">
        <v>458</v>
      </c>
      <c r="BV24" s="49" t="s">
        <v>136</v>
      </c>
      <c r="BW24" s="49" t="s">
        <v>136</v>
      </c>
      <c r="BX24" s="49" t="s">
        <v>136</v>
      </c>
      <c r="BY24" s="49" t="s">
        <v>136</v>
      </c>
      <c r="BZ24" s="49" t="s">
        <v>151</v>
      </c>
      <c r="CA24" s="49" t="s">
        <v>136</v>
      </c>
      <c r="CB24" s="49" t="s">
        <v>136</v>
      </c>
      <c r="CC24" s="92">
        <v>1</v>
      </c>
      <c r="CD24" t="s">
        <v>141</v>
      </c>
      <c r="CE24" t="s">
        <v>141</v>
      </c>
      <c r="CF24" s="53">
        <v>16</v>
      </c>
      <c r="CG24" s="53">
        <v>20</v>
      </c>
      <c r="CH24" s="53" t="s">
        <v>143</v>
      </c>
      <c r="CI24" s="53" t="s">
        <v>143</v>
      </c>
      <c r="CJ24" s="53" t="s">
        <v>380</v>
      </c>
      <c r="CK24" s="53">
        <v>4111011</v>
      </c>
      <c r="CL24" s="53" t="s">
        <v>452</v>
      </c>
      <c r="CM24" s="53" t="s">
        <v>452</v>
      </c>
      <c r="CN24" s="53" t="s">
        <v>144</v>
      </c>
      <c r="CO24" s="53" t="s">
        <v>459</v>
      </c>
      <c r="CP24" s="53"/>
      <c r="CR24" s="53">
        <v>30</v>
      </c>
      <c r="CS24" s="53" t="s">
        <v>143</v>
      </c>
      <c r="CT24" s="53"/>
    </row>
    <row r="25" spans="1:98" ht="29" hidden="1" x14ac:dyDescent="0.35">
      <c r="A25" s="49">
        <v>1041</v>
      </c>
      <c r="B25" s="49">
        <v>5101683418</v>
      </c>
      <c r="C25" s="49">
        <v>2024</v>
      </c>
      <c r="D25" s="49">
        <v>5</v>
      </c>
      <c r="E25" s="89">
        <v>45240</v>
      </c>
      <c r="F25" s="89">
        <v>45240</v>
      </c>
      <c r="G25" s="89">
        <v>45237</v>
      </c>
      <c r="H25" s="49" t="s">
        <v>145</v>
      </c>
      <c r="I25" s="49" t="s">
        <v>460</v>
      </c>
      <c r="J25" s="49" t="s">
        <v>176</v>
      </c>
      <c r="K25" s="49" t="s">
        <v>161</v>
      </c>
      <c r="L25" s="49" t="s">
        <v>132</v>
      </c>
      <c r="M25" s="49" t="s">
        <v>133</v>
      </c>
      <c r="N25" s="49" t="s">
        <v>134</v>
      </c>
      <c r="O25" s="49">
        <v>6000033</v>
      </c>
      <c r="P25" s="49" t="s">
        <v>135</v>
      </c>
      <c r="Q25" s="49" t="s">
        <v>215</v>
      </c>
      <c r="R25" s="49" t="s">
        <v>136</v>
      </c>
      <c r="S25" s="49" t="s">
        <v>136</v>
      </c>
      <c r="T25" s="49" t="s">
        <v>136</v>
      </c>
      <c r="U25" s="49" t="s">
        <v>136</v>
      </c>
      <c r="V25" s="49" t="s">
        <v>136</v>
      </c>
      <c r="W25" s="49" t="s">
        <v>136</v>
      </c>
      <c r="X25" s="49" t="s">
        <v>431</v>
      </c>
      <c r="Y25" s="49" t="s">
        <v>189</v>
      </c>
      <c r="Z25" s="49" t="s">
        <v>190</v>
      </c>
      <c r="AA25" s="49">
        <v>4101042</v>
      </c>
      <c r="AB25" s="49" t="s">
        <v>432</v>
      </c>
      <c r="AC25" s="49" t="s">
        <v>136</v>
      </c>
      <c r="AD25" s="49" t="s">
        <v>136</v>
      </c>
      <c r="AE25" s="49" t="s">
        <v>136</v>
      </c>
      <c r="AF25" s="49" t="s">
        <v>136</v>
      </c>
      <c r="AG25" s="49" t="s">
        <v>136</v>
      </c>
      <c r="AH25" s="49" t="s">
        <v>136</v>
      </c>
      <c r="AI25" s="49" t="s">
        <v>136</v>
      </c>
      <c r="AJ25" s="49" t="s">
        <v>147</v>
      </c>
      <c r="AK25" s="49" t="s">
        <v>461</v>
      </c>
      <c r="AL25" s="49" t="s">
        <v>396</v>
      </c>
      <c r="AM25" s="49" t="s">
        <v>160</v>
      </c>
      <c r="AN25" s="49" t="s">
        <v>136</v>
      </c>
      <c r="AO25" s="49" t="s">
        <v>136</v>
      </c>
      <c r="AP25" s="49" t="s">
        <v>154</v>
      </c>
      <c r="AQ25" s="49" t="s">
        <v>137</v>
      </c>
      <c r="AR25" s="49">
        <v>-2903.66</v>
      </c>
      <c r="AS25" s="49" t="s">
        <v>146</v>
      </c>
      <c r="AT25" s="49" t="s">
        <v>462</v>
      </c>
      <c r="AU25" s="89">
        <v>45243</v>
      </c>
      <c r="AV25" s="90">
        <v>0.65751157407407002</v>
      </c>
      <c r="AW25" s="49" t="s">
        <v>136</v>
      </c>
      <c r="AX25" s="89"/>
      <c r="AY25" s="89"/>
      <c r="AZ25" s="49" t="s">
        <v>136</v>
      </c>
      <c r="BA25" s="49" t="s">
        <v>463</v>
      </c>
      <c r="BB25" s="89">
        <v>45244</v>
      </c>
      <c r="BC25" s="49" t="s">
        <v>136</v>
      </c>
      <c r="BD25" s="49" t="s">
        <v>136</v>
      </c>
      <c r="BE25" s="91">
        <v>0</v>
      </c>
      <c r="BF25" s="49" t="s">
        <v>136</v>
      </c>
      <c r="BG25" s="49" t="s">
        <v>136</v>
      </c>
      <c r="BH25" s="91">
        <v>0</v>
      </c>
      <c r="BI25" s="49" t="s">
        <v>136</v>
      </c>
      <c r="BJ25" s="89"/>
      <c r="BK25" s="49" t="s">
        <v>136</v>
      </c>
      <c r="BL25" s="49" t="s">
        <v>139</v>
      </c>
      <c r="BM25" s="49" t="s">
        <v>136</v>
      </c>
      <c r="BN25" s="92">
        <v>7</v>
      </c>
      <c r="BO25" s="49" t="s">
        <v>136</v>
      </c>
      <c r="BP25" s="89">
        <v>45212</v>
      </c>
      <c r="BQ25" s="49" t="s">
        <v>140</v>
      </c>
      <c r="BR25" s="49" t="s">
        <v>216</v>
      </c>
      <c r="BS25" s="49" t="s">
        <v>217</v>
      </c>
      <c r="BT25" s="49" t="s">
        <v>136</v>
      </c>
      <c r="BU25" s="49" t="s">
        <v>218</v>
      </c>
      <c r="BV25" s="49" t="s">
        <v>136</v>
      </c>
      <c r="BW25" s="49" t="s">
        <v>136</v>
      </c>
      <c r="BX25" s="49" t="s">
        <v>136</v>
      </c>
      <c r="BY25" s="49" t="s">
        <v>136</v>
      </c>
      <c r="BZ25" s="49" t="s">
        <v>151</v>
      </c>
      <c r="CA25" s="49" t="s">
        <v>136</v>
      </c>
      <c r="CB25" s="49" t="s">
        <v>136</v>
      </c>
      <c r="CC25" s="92">
        <v>1</v>
      </c>
      <c r="CD25" t="s">
        <v>141</v>
      </c>
      <c r="CE25" t="s">
        <v>141</v>
      </c>
      <c r="CF25" s="53">
        <f>BB25-G25</f>
        <v>7</v>
      </c>
      <c r="CG25" s="53">
        <v>20</v>
      </c>
      <c r="CH25" s="53" t="str">
        <f t="shared" ref="CH25" si="12">IF(CF25&gt;CG25,"Yes","No")</f>
        <v>No</v>
      </c>
      <c r="CI25" s="53" t="str">
        <f t="shared" ref="CI25" si="13">IF(CE25="Small Business","No","Yes")</f>
        <v>No</v>
      </c>
      <c r="CJ25" s="53" t="str">
        <f t="shared" ref="CJ25" si="14">IF(MONTH(BB25)=11,"November","Omit - next week reportable")</f>
        <v>November</v>
      </c>
      <c r="CK25" s="53">
        <v>4101042</v>
      </c>
      <c r="CL25" s="53" t="s">
        <v>432</v>
      </c>
      <c r="CM25" s="53" t="s">
        <v>432</v>
      </c>
      <c r="CN25" s="46" t="s">
        <v>144</v>
      </c>
      <c r="CO25" s="46" t="s">
        <v>188</v>
      </c>
      <c r="CP25" s="46"/>
      <c r="CQ25" s="71" t="s">
        <v>464</v>
      </c>
      <c r="CR25" s="53">
        <v>30</v>
      </c>
      <c r="CS25" s="53" t="s">
        <v>142</v>
      </c>
      <c r="CT25" s="53"/>
    </row>
    <row r="26" spans="1:98" hidden="1" x14ac:dyDescent="0.35">
      <c r="A26" s="49">
        <v>1041</v>
      </c>
      <c r="B26" s="49">
        <v>5101683586</v>
      </c>
      <c r="C26" s="49">
        <v>2024</v>
      </c>
      <c r="D26" s="49">
        <v>5</v>
      </c>
      <c r="E26" s="89">
        <v>45241</v>
      </c>
      <c r="F26" s="89">
        <v>45241</v>
      </c>
      <c r="G26" s="89">
        <v>45230</v>
      </c>
      <c r="H26" s="49" t="s">
        <v>145</v>
      </c>
      <c r="I26" s="49" t="s">
        <v>465</v>
      </c>
      <c r="J26" s="49" t="s">
        <v>232</v>
      </c>
      <c r="K26" s="49" t="s">
        <v>161</v>
      </c>
      <c r="L26" s="49" t="s">
        <v>132</v>
      </c>
      <c r="M26" s="49" t="s">
        <v>133</v>
      </c>
      <c r="N26" s="49" t="s">
        <v>134</v>
      </c>
      <c r="O26" s="49">
        <v>6151295</v>
      </c>
      <c r="P26" s="49" t="s">
        <v>135</v>
      </c>
      <c r="Q26" s="49" t="s">
        <v>223</v>
      </c>
      <c r="R26" s="49" t="s">
        <v>136</v>
      </c>
      <c r="S26" s="49" t="s">
        <v>136</v>
      </c>
      <c r="T26" s="49" t="s">
        <v>136</v>
      </c>
      <c r="U26" s="49" t="s">
        <v>136</v>
      </c>
      <c r="V26" s="49" t="s">
        <v>136</v>
      </c>
      <c r="W26" s="49" t="s">
        <v>136</v>
      </c>
      <c r="X26" s="49" t="s">
        <v>224</v>
      </c>
      <c r="Y26" s="49" t="s">
        <v>149</v>
      </c>
      <c r="Z26" s="49" t="s">
        <v>150</v>
      </c>
      <c r="AA26" s="49">
        <v>4111002</v>
      </c>
      <c r="AB26" s="49" t="s">
        <v>242</v>
      </c>
      <c r="AC26" s="49" t="s">
        <v>136</v>
      </c>
      <c r="AD26" s="49" t="s">
        <v>136</v>
      </c>
      <c r="AE26" s="49" t="s">
        <v>136</v>
      </c>
      <c r="AF26" s="49" t="s">
        <v>136</v>
      </c>
      <c r="AG26" s="49" t="s">
        <v>136</v>
      </c>
      <c r="AH26" s="49" t="s">
        <v>136</v>
      </c>
      <c r="AI26" s="49" t="s">
        <v>136</v>
      </c>
      <c r="AJ26" s="49" t="s">
        <v>147</v>
      </c>
      <c r="AK26" s="49" t="s">
        <v>466</v>
      </c>
      <c r="AL26" s="49" t="s">
        <v>467</v>
      </c>
      <c r="AM26" s="49" t="s">
        <v>148</v>
      </c>
      <c r="AN26" s="49" t="s">
        <v>136</v>
      </c>
      <c r="AO26" s="49" t="s">
        <v>136</v>
      </c>
      <c r="AP26" s="49" t="s">
        <v>154</v>
      </c>
      <c r="AQ26" s="49" t="s">
        <v>137</v>
      </c>
      <c r="AR26" s="49">
        <v>-11880</v>
      </c>
      <c r="AS26" s="49" t="s">
        <v>146</v>
      </c>
      <c r="AT26" s="49" t="s">
        <v>468</v>
      </c>
      <c r="AU26" s="89">
        <v>45241</v>
      </c>
      <c r="AV26" s="90">
        <v>0.34031250000000002</v>
      </c>
      <c r="AW26" s="49" t="s">
        <v>136</v>
      </c>
      <c r="AX26" s="89"/>
      <c r="AY26" s="89"/>
      <c r="AZ26" s="49" t="s">
        <v>136</v>
      </c>
      <c r="BA26" s="49" t="s">
        <v>469</v>
      </c>
      <c r="BB26" s="89">
        <v>45246</v>
      </c>
      <c r="BC26" s="49" t="s">
        <v>136</v>
      </c>
      <c r="BD26" s="49" t="s">
        <v>136</v>
      </c>
      <c r="BE26" s="91">
        <v>0</v>
      </c>
      <c r="BF26" s="49" t="s">
        <v>136</v>
      </c>
      <c r="BG26" s="49" t="s">
        <v>136</v>
      </c>
      <c r="BH26" s="91">
        <v>0</v>
      </c>
      <c r="BI26" s="49" t="s">
        <v>136</v>
      </c>
      <c r="BJ26" s="89"/>
      <c r="BK26" s="49" t="s">
        <v>136</v>
      </c>
      <c r="BL26" s="49" t="s">
        <v>139</v>
      </c>
      <c r="BM26" s="49" t="s">
        <v>136</v>
      </c>
      <c r="BN26" s="92">
        <v>20</v>
      </c>
      <c r="BO26" s="49" t="s">
        <v>136</v>
      </c>
      <c r="BP26" s="89">
        <v>45230</v>
      </c>
      <c r="BQ26" s="49" t="s">
        <v>140</v>
      </c>
      <c r="BR26" s="49" t="s">
        <v>206</v>
      </c>
      <c r="BS26" s="49" t="s">
        <v>226</v>
      </c>
      <c r="BT26" s="49" t="s">
        <v>136</v>
      </c>
      <c r="BU26" s="49" t="s">
        <v>227</v>
      </c>
      <c r="BV26" s="49" t="s">
        <v>136</v>
      </c>
      <c r="BW26" s="49" t="s">
        <v>136</v>
      </c>
      <c r="BX26" s="49" t="s">
        <v>136</v>
      </c>
      <c r="BY26" s="49" t="s">
        <v>136</v>
      </c>
      <c r="BZ26" s="49" t="s">
        <v>151</v>
      </c>
      <c r="CA26" s="49" t="s">
        <v>136</v>
      </c>
      <c r="CB26" s="49" t="s">
        <v>136</v>
      </c>
      <c r="CC26" s="92">
        <v>1</v>
      </c>
      <c r="CD26" t="s">
        <v>141</v>
      </c>
      <c r="CE26" t="s">
        <v>141</v>
      </c>
      <c r="CF26" s="53">
        <v>16</v>
      </c>
      <c r="CG26" s="53">
        <v>20</v>
      </c>
      <c r="CH26" s="53" t="s">
        <v>143</v>
      </c>
      <c r="CI26" s="53" t="s">
        <v>143</v>
      </c>
      <c r="CJ26" s="53" t="s">
        <v>380</v>
      </c>
      <c r="CK26" s="53">
        <v>4111002</v>
      </c>
      <c r="CL26" s="53" t="s">
        <v>242</v>
      </c>
      <c r="CM26" s="53" t="s">
        <v>242</v>
      </c>
      <c r="CN26" s="46" t="s">
        <v>144</v>
      </c>
      <c r="CO26" s="46" t="s">
        <v>459</v>
      </c>
      <c r="CP26" s="46"/>
      <c r="CR26" s="53">
        <v>30</v>
      </c>
      <c r="CS26" s="53" t="s">
        <v>143</v>
      </c>
      <c r="CT26" s="53"/>
    </row>
    <row r="27" spans="1:98" ht="29" hidden="1" x14ac:dyDescent="0.35">
      <c r="A27" s="49">
        <v>1041</v>
      </c>
      <c r="B27" s="49">
        <v>5101683597</v>
      </c>
      <c r="C27" s="49">
        <v>2024</v>
      </c>
      <c r="D27" s="49">
        <v>5</v>
      </c>
      <c r="E27" s="89">
        <v>45241</v>
      </c>
      <c r="F27" s="89">
        <v>45241</v>
      </c>
      <c r="G27" s="89">
        <v>45237</v>
      </c>
      <c r="H27" s="49" t="s">
        <v>145</v>
      </c>
      <c r="I27" s="49" t="s">
        <v>470</v>
      </c>
      <c r="J27" s="49" t="s">
        <v>232</v>
      </c>
      <c r="K27" s="49" t="s">
        <v>161</v>
      </c>
      <c r="L27" s="49" t="s">
        <v>132</v>
      </c>
      <c r="M27" s="49" t="s">
        <v>133</v>
      </c>
      <c r="N27" s="49" t="s">
        <v>134</v>
      </c>
      <c r="O27" s="49">
        <v>6000033</v>
      </c>
      <c r="P27" s="49" t="s">
        <v>135</v>
      </c>
      <c r="Q27" s="49" t="s">
        <v>215</v>
      </c>
      <c r="R27" s="49" t="s">
        <v>136</v>
      </c>
      <c r="S27" s="49" t="s">
        <v>136</v>
      </c>
      <c r="T27" s="49" t="s">
        <v>136</v>
      </c>
      <c r="U27" s="49" t="s">
        <v>136</v>
      </c>
      <c r="V27" s="49" t="s">
        <v>136</v>
      </c>
      <c r="W27" s="49" t="s">
        <v>136</v>
      </c>
      <c r="X27" s="49" t="s">
        <v>431</v>
      </c>
      <c r="Y27" s="49" t="s">
        <v>189</v>
      </c>
      <c r="Z27" s="49" t="s">
        <v>190</v>
      </c>
      <c r="AA27" s="49">
        <v>4101042</v>
      </c>
      <c r="AB27" s="49" t="s">
        <v>432</v>
      </c>
      <c r="AC27" s="49" t="s">
        <v>136</v>
      </c>
      <c r="AD27" s="49" t="s">
        <v>136</v>
      </c>
      <c r="AE27" s="49" t="s">
        <v>136</v>
      </c>
      <c r="AF27" s="49" t="s">
        <v>136</v>
      </c>
      <c r="AG27" s="49" t="s">
        <v>136</v>
      </c>
      <c r="AH27" s="49" t="s">
        <v>136</v>
      </c>
      <c r="AI27" s="49" t="s">
        <v>136</v>
      </c>
      <c r="AJ27" s="49" t="s">
        <v>147</v>
      </c>
      <c r="AK27" s="49" t="s">
        <v>471</v>
      </c>
      <c r="AL27" s="49" t="s">
        <v>467</v>
      </c>
      <c r="AM27" s="49" t="s">
        <v>160</v>
      </c>
      <c r="AN27" s="49" t="s">
        <v>136</v>
      </c>
      <c r="AO27" s="49" t="s">
        <v>136</v>
      </c>
      <c r="AP27" s="49" t="s">
        <v>154</v>
      </c>
      <c r="AQ27" s="49" t="s">
        <v>137</v>
      </c>
      <c r="AR27" s="49">
        <v>-1865.67</v>
      </c>
      <c r="AS27" s="49" t="s">
        <v>146</v>
      </c>
      <c r="AT27" s="49" t="s">
        <v>472</v>
      </c>
      <c r="AU27" s="89">
        <v>45241</v>
      </c>
      <c r="AV27" s="90">
        <v>0.34655092592593001</v>
      </c>
      <c r="AW27" s="49" t="s">
        <v>136</v>
      </c>
      <c r="AX27" s="89"/>
      <c r="AY27" s="89"/>
      <c r="AZ27" s="49" t="s">
        <v>136</v>
      </c>
      <c r="BA27" s="49" t="s">
        <v>473</v>
      </c>
      <c r="BB27" s="89">
        <v>45243</v>
      </c>
      <c r="BC27" s="49" t="s">
        <v>136</v>
      </c>
      <c r="BD27" s="49" t="s">
        <v>136</v>
      </c>
      <c r="BE27" s="91">
        <v>0</v>
      </c>
      <c r="BF27" s="49" t="s">
        <v>136</v>
      </c>
      <c r="BG27" s="49" t="s">
        <v>136</v>
      </c>
      <c r="BH27" s="91">
        <v>0</v>
      </c>
      <c r="BI27" s="49" t="s">
        <v>136</v>
      </c>
      <c r="BJ27" s="89"/>
      <c r="BK27" s="49" t="s">
        <v>136</v>
      </c>
      <c r="BL27" s="49" t="s">
        <v>139</v>
      </c>
      <c r="BM27" s="49" t="s">
        <v>136</v>
      </c>
      <c r="BN27" s="92">
        <v>7</v>
      </c>
      <c r="BO27" s="49" t="s">
        <v>136</v>
      </c>
      <c r="BP27" s="89">
        <v>45219</v>
      </c>
      <c r="BQ27" s="49" t="s">
        <v>140</v>
      </c>
      <c r="BR27" s="49" t="s">
        <v>216</v>
      </c>
      <c r="BS27" s="49" t="s">
        <v>217</v>
      </c>
      <c r="BT27" s="49" t="s">
        <v>136</v>
      </c>
      <c r="BU27" s="49" t="s">
        <v>218</v>
      </c>
      <c r="BV27" s="49" t="s">
        <v>136</v>
      </c>
      <c r="BW27" s="49" t="s">
        <v>136</v>
      </c>
      <c r="BX27" s="49" t="s">
        <v>136</v>
      </c>
      <c r="BY27" s="49" t="s">
        <v>136</v>
      </c>
      <c r="BZ27" s="49" t="s">
        <v>151</v>
      </c>
      <c r="CA27" s="49" t="s">
        <v>136</v>
      </c>
      <c r="CB27" s="49" t="s">
        <v>136</v>
      </c>
      <c r="CC27" s="92">
        <v>1</v>
      </c>
      <c r="CD27" t="s">
        <v>141</v>
      </c>
      <c r="CE27" t="s">
        <v>141</v>
      </c>
      <c r="CF27" s="53">
        <f>BB27-G27</f>
        <v>6</v>
      </c>
      <c r="CG27" s="53">
        <v>20</v>
      </c>
      <c r="CH27" s="53" t="str">
        <f t="shared" ref="CH27" si="15">IF(CF27&gt;CG27,"Yes","No")</f>
        <v>No</v>
      </c>
      <c r="CI27" s="53" t="str">
        <f t="shared" ref="CI27" si="16">IF(CE27="Small Business","No","Yes")</f>
        <v>No</v>
      </c>
      <c r="CJ27" s="53" t="str">
        <f t="shared" ref="CJ27" si="17">IF(MONTH(BB27)=11,"November","Omit - next week reportable")</f>
        <v>November</v>
      </c>
      <c r="CK27" s="53">
        <v>4101042</v>
      </c>
      <c r="CL27" s="53" t="s">
        <v>432</v>
      </c>
      <c r="CM27" s="53" t="s">
        <v>432</v>
      </c>
      <c r="CN27" s="46" t="s">
        <v>144</v>
      </c>
      <c r="CO27" s="46" t="s">
        <v>188</v>
      </c>
      <c r="CP27" s="46"/>
      <c r="CQ27" s="71" t="s">
        <v>474</v>
      </c>
      <c r="CR27" s="53">
        <v>30</v>
      </c>
      <c r="CS27" s="53" t="s">
        <v>143</v>
      </c>
      <c r="CT27" s="53"/>
    </row>
    <row r="28" spans="1:98" hidden="1" x14ac:dyDescent="0.35">
      <c r="A28" s="49">
        <v>1041</v>
      </c>
      <c r="B28" s="49">
        <v>5101683786</v>
      </c>
      <c r="C28" s="49">
        <v>2024</v>
      </c>
      <c r="D28" s="49">
        <v>5</v>
      </c>
      <c r="E28" s="89">
        <v>45243</v>
      </c>
      <c r="F28" s="89">
        <v>45243</v>
      </c>
      <c r="G28" s="89">
        <v>45236</v>
      </c>
      <c r="H28" s="49" t="s">
        <v>145</v>
      </c>
      <c r="I28" s="49" t="s">
        <v>475</v>
      </c>
      <c r="J28" s="49" t="s">
        <v>254</v>
      </c>
      <c r="K28" s="49" t="s">
        <v>161</v>
      </c>
      <c r="L28" s="49" t="s">
        <v>132</v>
      </c>
      <c r="M28" s="49" t="s">
        <v>133</v>
      </c>
      <c r="N28" s="49" t="s">
        <v>134</v>
      </c>
      <c r="O28" s="49">
        <v>6020710</v>
      </c>
      <c r="P28" s="49" t="s">
        <v>135</v>
      </c>
      <c r="Q28" s="49" t="s">
        <v>255</v>
      </c>
      <c r="R28" s="49" t="s">
        <v>136</v>
      </c>
      <c r="S28" s="49" t="s">
        <v>136</v>
      </c>
      <c r="T28" s="49" t="s">
        <v>136</v>
      </c>
      <c r="U28" s="49" t="s">
        <v>136</v>
      </c>
      <c r="V28" s="49" t="s">
        <v>136</v>
      </c>
      <c r="W28" s="49" t="s">
        <v>136</v>
      </c>
      <c r="X28" s="49" t="s">
        <v>256</v>
      </c>
      <c r="Y28" s="49" t="s">
        <v>189</v>
      </c>
      <c r="Z28" s="49" t="s">
        <v>190</v>
      </c>
      <c r="AA28" s="49">
        <v>4101222</v>
      </c>
      <c r="AB28" s="49" t="s">
        <v>234</v>
      </c>
      <c r="AC28" s="49" t="s">
        <v>136</v>
      </c>
      <c r="AD28" s="49" t="s">
        <v>136</v>
      </c>
      <c r="AE28" s="49" t="s">
        <v>136</v>
      </c>
      <c r="AF28" s="49" t="s">
        <v>136</v>
      </c>
      <c r="AG28" s="49" t="s">
        <v>136</v>
      </c>
      <c r="AH28" s="49" t="s">
        <v>136</v>
      </c>
      <c r="AI28" s="49" t="s">
        <v>136</v>
      </c>
      <c r="AJ28" s="49" t="s">
        <v>147</v>
      </c>
      <c r="AK28" s="49" t="s">
        <v>332</v>
      </c>
      <c r="AL28" s="49" t="s">
        <v>476</v>
      </c>
      <c r="AM28" s="49" t="s">
        <v>162</v>
      </c>
      <c r="AN28" s="49" t="s">
        <v>136</v>
      </c>
      <c r="AO28" s="49" t="s">
        <v>136</v>
      </c>
      <c r="AP28" s="49" t="s">
        <v>154</v>
      </c>
      <c r="AQ28" s="49" t="s">
        <v>137</v>
      </c>
      <c r="AR28" s="49">
        <v>-32823</v>
      </c>
      <c r="AS28" s="49" t="s">
        <v>146</v>
      </c>
      <c r="AT28" s="49" t="s">
        <v>477</v>
      </c>
      <c r="AU28" s="89">
        <v>45243</v>
      </c>
      <c r="AV28" s="90">
        <v>0.34734953703704002</v>
      </c>
      <c r="AW28" s="49" t="s">
        <v>136</v>
      </c>
      <c r="AX28" s="89"/>
      <c r="AY28" s="89"/>
      <c r="AZ28" s="49" t="s">
        <v>136</v>
      </c>
      <c r="BA28" s="49" t="s">
        <v>478</v>
      </c>
      <c r="BB28" s="89">
        <v>45246</v>
      </c>
      <c r="BC28" s="49" t="s">
        <v>136</v>
      </c>
      <c r="BD28" s="49" t="s">
        <v>136</v>
      </c>
      <c r="BE28" s="91">
        <v>0</v>
      </c>
      <c r="BF28" s="49" t="s">
        <v>136</v>
      </c>
      <c r="BG28" s="49" t="s">
        <v>136</v>
      </c>
      <c r="BH28" s="91">
        <v>0</v>
      </c>
      <c r="BI28" s="49" t="s">
        <v>136</v>
      </c>
      <c r="BJ28" s="89"/>
      <c r="BK28" s="49" t="s">
        <v>136</v>
      </c>
      <c r="BL28" s="49" t="s">
        <v>139</v>
      </c>
      <c r="BM28" s="49" t="s">
        <v>136</v>
      </c>
      <c r="BN28" s="92">
        <v>14</v>
      </c>
      <c r="BO28" s="49" t="s">
        <v>136</v>
      </c>
      <c r="BP28" s="89">
        <v>45236</v>
      </c>
      <c r="BQ28" s="49" t="s">
        <v>140</v>
      </c>
      <c r="BR28" s="49" t="s">
        <v>258</v>
      </c>
      <c r="BS28" s="49" t="s">
        <v>259</v>
      </c>
      <c r="BT28" s="49" t="s">
        <v>136</v>
      </c>
      <c r="BU28" s="49" t="s">
        <v>260</v>
      </c>
      <c r="BV28" s="49" t="s">
        <v>136</v>
      </c>
      <c r="BW28" s="49" t="s">
        <v>136</v>
      </c>
      <c r="BX28" s="49" t="s">
        <v>136</v>
      </c>
      <c r="BY28" s="49" t="s">
        <v>136</v>
      </c>
      <c r="BZ28" s="49" t="s">
        <v>151</v>
      </c>
      <c r="CA28" s="49" t="s">
        <v>136</v>
      </c>
      <c r="CB28" s="49" t="s">
        <v>136</v>
      </c>
      <c r="CC28" s="92">
        <v>1</v>
      </c>
      <c r="CD28" t="s">
        <v>141</v>
      </c>
      <c r="CE28" t="s">
        <v>141</v>
      </c>
      <c r="CF28" s="53">
        <v>10</v>
      </c>
      <c r="CG28" s="53">
        <v>20</v>
      </c>
      <c r="CH28" s="53" t="s">
        <v>143</v>
      </c>
      <c r="CI28" s="53" t="s">
        <v>143</v>
      </c>
      <c r="CJ28" s="53" t="s">
        <v>380</v>
      </c>
      <c r="CK28" s="53">
        <v>4101222</v>
      </c>
      <c r="CL28" s="53" t="s">
        <v>234</v>
      </c>
      <c r="CM28" s="53" t="s">
        <v>234</v>
      </c>
      <c r="CN28" s="46" t="s">
        <v>235</v>
      </c>
      <c r="CO28" s="46" t="s">
        <v>253</v>
      </c>
      <c r="CP28" s="46"/>
      <c r="CR28" s="53">
        <v>30</v>
      </c>
      <c r="CS28" s="53" t="s">
        <v>143</v>
      </c>
      <c r="CT28" s="53"/>
    </row>
    <row r="29" spans="1:98" ht="43.5" x14ac:dyDescent="0.35">
      <c r="A29" s="49">
        <v>1041</v>
      </c>
      <c r="B29" s="49">
        <v>5101685136</v>
      </c>
      <c r="C29" s="49">
        <v>2024</v>
      </c>
      <c r="D29" s="49">
        <v>5</v>
      </c>
      <c r="E29" s="89">
        <v>45244</v>
      </c>
      <c r="F29" s="89">
        <v>45244</v>
      </c>
      <c r="G29" s="89">
        <v>45203</v>
      </c>
      <c r="H29" s="49" t="s">
        <v>145</v>
      </c>
      <c r="I29" s="49" t="s">
        <v>479</v>
      </c>
      <c r="J29" s="49" t="s">
        <v>229</v>
      </c>
      <c r="K29" s="49" t="s">
        <v>161</v>
      </c>
      <c r="L29" s="49" t="s">
        <v>132</v>
      </c>
      <c r="M29" s="49" t="s">
        <v>133</v>
      </c>
      <c r="N29" s="49" t="s">
        <v>134</v>
      </c>
      <c r="O29" s="49">
        <v>6020710</v>
      </c>
      <c r="P29" s="49" t="s">
        <v>135</v>
      </c>
      <c r="Q29" s="49" t="s">
        <v>255</v>
      </c>
      <c r="R29" s="49" t="s">
        <v>136</v>
      </c>
      <c r="S29" s="49" t="s">
        <v>136</v>
      </c>
      <c r="T29" s="49" t="s">
        <v>136</v>
      </c>
      <c r="U29" s="49" t="s">
        <v>136</v>
      </c>
      <c r="V29" s="49" t="s">
        <v>136</v>
      </c>
      <c r="W29" s="49" t="s">
        <v>136</v>
      </c>
      <c r="X29" s="49" t="s">
        <v>256</v>
      </c>
      <c r="Y29" s="49" t="s">
        <v>189</v>
      </c>
      <c r="Z29" s="49" t="s">
        <v>190</v>
      </c>
      <c r="AA29" s="49">
        <v>4101222</v>
      </c>
      <c r="AB29" s="49" t="s">
        <v>234</v>
      </c>
      <c r="AC29" s="49" t="s">
        <v>136</v>
      </c>
      <c r="AD29" s="49" t="s">
        <v>136</v>
      </c>
      <c r="AE29" s="49" t="s">
        <v>136</v>
      </c>
      <c r="AF29" s="49" t="s">
        <v>136</v>
      </c>
      <c r="AG29" s="49" t="s">
        <v>136</v>
      </c>
      <c r="AH29" s="49" t="s">
        <v>136</v>
      </c>
      <c r="AI29" s="49" t="s">
        <v>136</v>
      </c>
      <c r="AJ29" s="49" t="s">
        <v>147</v>
      </c>
      <c r="AK29" s="49" t="s">
        <v>257</v>
      </c>
      <c r="AL29" s="49" t="s">
        <v>480</v>
      </c>
      <c r="AM29" s="49" t="s">
        <v>162</v>
      </c>
      <c r="AN29" s="49" t="s">
        <v>136</v>
      </c>
      <c r="AO29" s="49" t="s">
        <v>136</v>
      </c>
      <c r="AP29" s="49" t="s">
        <v>154</v>
      </c>
      <c r="AQ29" s="49" t="s">
        <v>137</v>
      </c>
      <c r="AR29" s="49">
        <v>-36484.25</v>
      </c>
      <c r="AS29" s="49" t="s">
        <v>146</v>
      </c>
      <c r="AT29" s="49" t="s">
        <v>481</v>
      </c>
      <c r="AU29" s="89">
        <v>45245</v>
      </c>
      <c r="AV29" s="90">
        <v>0.77744212962963</v>
      </c>
      <c r="AW29" s="49" t="s">
        <v>136</v>
      </c>
      <c r="AX29" s="89"/>
      <c r="AY29" s="89"/>
      <c r="AZ29" s="49" t="s">
        <v>136</v>
      </c>
      <c r="BA29" s="49" t="s">
        <v>478</v>
      </c>
      <c r="BB29" s="89">
        <v>45246</v>
      </c>
      <c r="BC29" s="49" t="s">
        <v>136</v>
      </c>
      <c r="BD29" s="49" t="s">
        <v>136</v>
      </c>
      <c r="BE29" s="91">
        <v>0</v>
      </c>
      <c r="BF29" s="49" t="s">
        <v>136</v>
      </c>
      <c r="BG29" s="49" t="s">
        <v>136</v>
      </c>
      <c r="BH29" s="91">
        <v>0</v>
      </c>
      <c r="BI29" s="49" t="s">
        <v>136</v>
      </c>
      <c r="BJ29" s="89"/>
      <c r="BK29" s="49" t="s">
        <v>136</v>
      </c>
      <c r="BL29" s="49" t="s">
        <v>139</v>
      </c>
      <c r="BM29" s="49" t="s">
        <v>136</v>
      </c>
      <c r="BN29" s="92">
        <v>14</v>
      </c>
      <c r="BO29" s="49" t="s">
        <v>136</v>
      </c>
      <c r="BP29" s="89">
        <v>45203</v>
      </c>
      <c r="BQ29" s="49" t="s">
        <v>140</v>
      </c>
      <c r="BR29" s="49" t="s">
        <v>258</v>
      </c>
      <c r="BS29" s="49" t="s">
        <v>259</v>
      </c>
      <c r="BT29" s="49" t="s">
        <v>136</v>
      </c>
      <c r="BU29" s="49" t="s">
        <v>260</v>
      </c>
      <c r="BV29" s="49" t="s">
        <v>136</v>
      </c>
      <c r="BW29" s="49" t="s">
        <v>136</v>
      </c>
      <c r="BX29" s="49" t="s">
        <v>136</v>
      </c>
      <c r="BY29" s="49" t="s">
        <v>136</v>
      </c>
      <c r="BZ29" s="49" t="s">
        <v>151</v>
      </c>
      <c r="CA29" s="49" t="s">
        <v>136</v>
      </c>
      <c r="CB29" s="49" t="s">
        <v>136</v>
      </c>
      <c r="CC29" s="92">
        <v>1</v>
      </c>
      <c r="CD29" t="s">
        <v>141</v>
      </c>
      <c r="CE29" t="s">
        <v>141</v>
      </c>
      <c r="CF29" s="53">
        <v>43</v>
      </c>
      <c r="CG29" s="53">
        <v>20</v>
      </c>
      <c r="CH29" s="53" t="s">
        <v>142</v>
      </c>
      <c r="CI29" s="53" t="s">
        <v>143</v>
      </c>
      <c r="CJ29" s="53" t="s">
        <v>380</v>
      </c>
      <c r="CK29" s="53">
        <v>4101222</v>
      </c>
      <c r="CL29" s="53" t="s">
        <v>234</v>
      </c>
      <c r="CM29" s="53" t="s">
        <v>234</v>
      </c>
      <c r="CN29" s="46" t="s">
        <v>235</v>
      </c>
      <c r="CO29" s="46" t="s">
        <v>253</v>
      </c>
      <c r="CP29" s="46"/>
      <c r="CQ29" s="71" t="s">
        <v>482</v>
      </c>
      <c r="CR29" s="53">
        <v>30</v>
      </c>
      <c r="CS29" s="53" t="s">
        <v>142</v>
      </c>
      <c r="CT29" s="53"/>
    </row>
    <row r="30" spans="1:98" ht="87" x14ac:dyDescent="0.35">
      <c r="A30" s="49">
        <v>1041</v>
      </c>
      <c r="B30" s="49">
        <v>5101685192</v>
      </c>
      <c r="C30" s="49">
        <v>2024</v>
      </c>
      <c r="D30" s="49">
        <v>5</v>
      </c>
      <c r="E30" s="89">
        <v>45244</v>
      </c>
      <c r="F30" s="89">
        <v>45244</v>
      </c>
      <c r="G30" s="89">
        <v>45205</v>
      </c>
      <c r="H30" s="49" t="s">
        <v>145</v>
      </c>
      <c r="I30" s="49" t="s">
        <v>483</v>
      </c>
      <c r="J30" s="49" t="s">
        <v>254</v>
      </c>
      <c r="K30" s="49" t="s">
        <v>161</v>
      </c>
      <c r="L30" s="49" t="s">
        <v>132</v>
      </c>
      <c r="M30" s="49" t="s">
        <v>133</v>
      </c>
      <c r="N30" s="49" t="s">
        <v>134</v>
      </c>
      <c r="O30" s="49">
        <v>6075193</v>
      </c>
      <c r="P30" s="49" t="s">
        <v>135</v>
      </c>
      <c r="Q30" s="49" t="s">
        <v>199</v>
      </c>
      <c r="R30" s="49" t="s">
        <v>136</v>
      </c>
      <c r="S30" s="49" t="s">
        <v>136</v>
      </c>
      <c r="T30" s="49" t="s">
        <v>136</v>
      </c>
      <c r="U30" s="49" t="s">
        <v>136</v>
      </c>
      <c r="V30" s="49" t="s">
        <v>136</v>
      </c>
      <c r="W30" s="49" t="s">
        <v>136</v>
      </c>
      <c r="X30" s="49" t="s">
        <v>219</v>
      </c>
      <c r="Y30" s="49" t="s">
        <v>177</v>
      </c>
      <c r="Z30" s="49" t="s">
        <v>178</v>
      </c>
      <c r="AA30" s="49">
        <v>4102978</v>
      </c>
      <c r="AB30" s="49" t="s">
        <v>200</v>
      </c>
      <c r="AC30" s="49" t="s">
        <v>136</v>
      </c>
      <c r="AD30" s="49" t="s">
        <v>136</v>
      </c>
      <c r="AE30" s="49" t="s">
        <v>136</v>
      </c>
      <c r="AF30" s="49" t="s">
        <v>136</v>
      </c>
      <c r="AG30" s="49" t="s">
        <v>136</v>
      </c>
      <c r="AH30" s="49" t="s">
        <v>136</v>
      </c>
      <c r="AI30" s="49" t="s">
        <v>136</v>
      </c>
      <c r="AJ30" s="49" t="s">
        <v>147</v>
      </c>
      <c r="AK30" s="49" t="s">
        <v>484</v>
      </c>
      <c r="AL30" s="49" t="s">
        <v>480</v>
      </c>
      <c r="AM30" s="49" t="s">
        <v>158</v>
      </c>
      <c r="AN30" s="49" t="s">
        <v>136</v>
      </c>
      <c r="AO30" s="49" t="s">
        <v>136</v>
      </c>
      <c r="AP30" s="49" t="s">
        <v>154</v>
      </c>
      <c r="AQ30" s="49" t="s">
        <v>137</v>
      </c>
      <c r="AR30" s="49">
        <v>-4690.58</v>
      </c>
      <c r="AS30" s="49" t="s">
        <v>146</v>
      </c>
      <c r="AT30" s="49" t="s">
        <v>485</v>
      </c>
      <c r="AU30" s="89">
        <v>45245</v>
      </c>
      <c r="AV30" s="90">
        <v>0.80343750000000003</v>
      </c>
      <c r="AW30" s="49" t="s">
        <v>136</v>
      </c>
      <c r="AX30" s="89"/>
      <c r="AY30" s="89"/>
      <c r="AZ30" s="49" t="s">
        <v>136</v>
      </c>
      <c r="BA30" s="49" t="s">
        <v>486</v>
      </c>
      <c r="BB30" s="89">
        <v>45246</v>
      </c>
      <c r="BC30" s="49" t="s">
        <v>136</v>
      </c>
      <c r="BD30" s="49" t="s">
        <v>136</v>
      </c>
      <c r="BE30" s="91">
        <v>0</v>
      </c>
      <c r="BF30" s="49" t="s">
        <v>136</v>
      </c>
      <c r="BG30" s="49" t="s">
        <v>136</v>
      </c>
      <c r="BH30" s="91">
        <v>0</v>
      </c>
      <c r="BI30" s="49" t="s">
        <v>136</v>
      </c>
      <c r="BJ30" s="89"/>
      <c r="BK30" s="49" t="s">
        <v>136</v>
      </c>
      <c r="BL30" s="49" t="s">
        <v>139</v>
      </c>
      <c r="BM30" s="49" t="s">
        <v>136</v>
      </c>
      <c r="BN30" s="92">
        <v>0</v>
      </c>
      <c r="BO30" s="49" t="s">
        <v>136</v>
      </c>
      <c r="BP30" s="89">
        <v>45205</v>
      </c>
      <c r="BQ30" s="49" t="s">
        <v>140</v>
      </c>
      <c r="BR30" s="49" t="s">
        <v>198</v>
      </c>
      <c r="BS30" s="49" t="s">
        <v>201</v>
      </c>
      <c r="BT30" s="49" t="s">
        <v>136</v>
      </c>
      <c r="BU30" s="49" t="s">
        <v>202</v>
      </c>
      <c r="BV30" s="49" t="s">
        <v>136</v>
      </c>
      <c r="BW30" s="49" t="s">
        <v>136</v>
      </c>
      <c r="BX30" s="49" t="s">
        <v>136</v>
      </c>
      <c r="BY30" s="49" t="s">
        <v>136</v>
      </c>
      <c r="BZ30" s="49" t="s">
        <v>151</v>
      </c>
      <c r="CA30" s="49" t="s">
        <v>136</v>
      </c>
      <c r="CB30" s="49" t="s">
        <v>136</v>
      </c>
      <c r="CC30" s="92">
        <v>1</v>
      </c>
      <c r="CD30" t="s">
        <v>141</v>
      </c>
      <c r="CE30" t="s">
        <v>141</v>
      </c>
      <c r="CF30" s="53">
        <v>41</v>
      </c>
      <c r="CG30" s="53">
        <v>20</v>
      </c>
      <c r="CH30" s="53" t="s">
        <v>142</v>
      </c>
      <c r="CI30" s="53" t="s">
        <v>143</v>
      </c>
      <c r="CJ30" s="53" t="s">
        <v>380</v>
      </c>
      <c r="CK30" s="53">
        <v>4102978</v>
      </c>
      <c r="CL30" s="53" t="s">
        <v>200</v>
      </c>
      <c r="CM30" s="53" t="s">
        <v>200</v>
      </c>
      <c r="CN30" s="46" t="s">
        <v>144</v>
      </c>
      <c r="CO30" s="46" t="s">
        <v>179</v>
      </c>
      <c r="CP30" s="46"/>
      <c r="CQ30" s="71" t="s">
        <v>487</v>
      </c>
      <c r="CR30" s="53">
        <v>30</v>
      </c>
      <c r="CS30" s="53" t="s">
        <v>142</v>
      </c>
      <c r="CT30" s="53"/>
    </row>
    <row r="31" spans="1:98" hidden="1" x14ac:dyDescent="0.35">
      <c r="A31" s="49">
        <v>1041</v>
      </c>
      <c r="B31" s="49">
        <v>5101685775</v>
      </c>
      <c r="C31" s="49">
        <v>2024</v>
      </c>
      <c r="D31" s="49">
        <v>5</v>
      </c>
      <c r="E31" s="89">
        <v>45245</v>
      </c>
      <c r="F31" s="89">
        <v>45245</v>
      </c>
      <c r="G31" s="89">
        <v>45240</v>
      </c>
      <c r="H31" s="49" t="s">
        <v>145</v>
      </c>
      <c r="I31" s="49" t="s">
        <v>488</v>
      </c>
      <c r="J31" s="49" t="s">
        <v>262</v>
      </c>
      <c r="K31" s="49" t="s">
        <v>161</v>
      </c>
      <c r="L31" s="49" t="s">
        <v>132</v>
      </c>
      <c r="M31" s="49" t="s">
        <v>133</v>
      </c>
      <c r="N31" s="49" t="s">
        <v>134</v>
      </c>
      <c r="O31" s="49">
        <v>6000033</v>
      </c>
      <c r="P31" s="49" t="s">
        <v>135</v>
      </c>
      <c r="Q31" s="49" t="s">
        <v>215</v>
      </c>
      <c r="R31" s="49" t="s">
        <v>136</v>
      </c>
      <c r="S31" s="49" t="s">
        <v>136</v>
      </c>
      <c r="T31" s="49" t="s">
        <v>136</v>
      </c>
      <c r="U31" s="49" t="s">
        <v>136</v>
      </c>
      <c r="V31" s="49" t="s">
        <v>136</v>
      </c>
      <c r="W31" s="49" t="s">
        <v>136</v>
      </c>
      <c r="X31" s="49" t="s">
        <v>431</v>
      </c>
      <c r="Y31" s="49" t="s">
        <v>189</v>
      </c>
      <c r="Z31" s="49" t="s">
        <v>190</v>
      </c>
      <c r="AA31" s="49">
        <v>4101042</v>
      </c>
      <c r="AB31" s="49" t="s">
        <v>432</v>
      </c>
      <c r="AC31" s="49" t="s">
        <v>136</v>
      </c>
      <c r="AD31" s="49" t="s">
        <v>136</v>
      </c>
      <c r="AE31" s="49" t="s">
        <v>136</v>
      </c>
      <c r="AF31" s="49" t="s">
        <v>136</v>
      </c>
      <c r="AG31" s="49" t="s">
        <v>136</v>
      </c>
      <c r="AH31" s="49" t="s">
        <v>136</v>
      </c>
      <c r="AI31" s="49" t="s">
        <v>136</v>
      </c>
      <c r="AJ31" s="49" t="s">
        <v>147</v>
      </c>
      <c r="AK31" s="49" t="s">
        <v>489</v>
      </c>
      <c r="AL31" s="49" t="s">
        <v>404</v>
      </c>
      <c r="AM31" s="49" t="s">
        <v>160</v>
      </c>
      <c r="AN31" s="49" t="s">
        <v>136</v>
      </c>
      <c r="AO31" s="49" t="s">
        <v>136</v>
      </c>
      <c r="AP31" s="49" t="s">
        <v>154</v>
      </c>
      <c r="AQ31" s="49" t="s">
        <v>137</v>
      </c>
      <c r="AR31" s="49">
        <v>-2179.1</v>
      </c>
      <c r="AS31" s="49" t="s">
        <v>146</v>
      </c>
      <c r="AT31" s="49" t="s">
        <v>490</v>
      </c>
      <c r="AU31" s="89">
        <v>45245</v>
      </c>
      <c r="AV31" s="90">
        <v>0.86756944444443995</v>
      </c>
      <c r="AW31" s="49" t="s">
        <v>136</v>
      </c>
      <c r="AX31" s="89"/>
      <c r="AY31" s="89"/>
      <c r="AZ31" s="49" t="s">
        <v>136</v>
      </c>
      <c r="BA31" s="49" t="s">
        <v>491</v>
      </c>
      <c r="BB31" s="89">
        <v>45246</v>
      </c>
      <c r="BC31" s="49" t="s">
        <v>136</v>
      </c>
      <c r="BD31" s="49" t="s">
        <v>136</v>
      </c>
      <c r="BE31" s="91">
        <v>0</v>
      </c>
      <c r="BF31" s="49" t="s">
        <v>136</v>
      </c>
      <c r="BG31" s="49" t="s">
        <v>136</v>
      </c>
      <c r="BH31" s="91">
        <v>0</v>
      </c>
      <c r="BI31" s="49" t="s">
        <v>136</v>
      </c>
      <c r="BJ31" s="89"/>
      <c r="BK31" s="49" t="s">
        <v>136</v>
      </c>
      <c r="BL31" s="49" t="s">
        <v>139</v>
      </c>
      <c r="BM31" s="49" t="s">
        <v>136</v>
      </c>
      <c r="BN31" s="92">
        <v>7</v>
      </c>
      <c r="BO31" s="49" t="s">
        <v>136</v>
      </c>
      <c r="BP31" s="89">
        <v>45240</v>
      </c>
      <c r="BQ31" s="49" t="s">
        <v>140</v>
      </c>
      <c r="BR31" s="49" t="s">
        <v>216</v>
      </c>
      <c r="BS31" s="49" t="s">
        <v>217</v>
      </c>
      <c r="BT31" s="49" t="s">
        <v>136</v>
      </c>
      <c r="BU31" s="49" t="s">
        <v>218</v>
      </c>
      <c r="BV31" s="49" t="s">
        <v>136</v>
      </c>
      <c r="BW31" s="49" t="s">
        <v>136</v>
      </c>
      <c r="BX31" s="49" t="s">
        <v>136</v>
      </c>
      <c r="BY31" s="49" t="s">
        <v>136</v>
      </c>
      <c r="BZ31" s="49" t="s">
        <v>151</v>
      </c>
      <c r="CA31" s="49" t="s">
        <v>136</v>
      </c>
      <c r="CB31" s="49" t="s">
        <v>136</v>
      </c>
      <c r="CC31" s="92">
        <v>1</v>
      </c>
      <c r="CD31" t="s">
        <v>141</v>
      </c>
      <c r="CE31" t="s">
        <v>141</v>
      </c>
      <c r="CF31" s="53">
        <v>6</v>
      </c>
      <c r="CG31" s="53">
        <v>20</v>
      </c>
      <c r="CH31" s="53" t="s">
        <v>143</v>
      </c>
      <c r="CI31" s="53" t="s">
        <v>143</v>
      </c>
      <c r="CJ31" s="53" t="s">
        <v>380</v>
      </c>
      <c r="CK31" s="53">
        <v>4101042</v>
      </c>
      <c r="CL31" s="53" t="s">
        <v>432</v>
      </c>
      <c r="CM31" s="53" t="s">
        <v>432</v>
      </c>
      <c r="CN31" s="46" t="s">
        <v>144</v>
      </c>
      <c r="CO31" s="46" t="s">
        <v>188</v>
      </c>
      <c r="CP31" s="46"/>
      <c r="CR31" s="53">
        <v>30</v>
      </c>
      <c r="CS31" s="53" t="s">
        <v>143</v>
      </c>
    </row>
    <row r="32" spans="1:98" ht="29" hidden="1" x14ac:dyDescent="0.35">
      <c r="A32" s="49">
        <v>1041</v>
      </c>
      <c r="B32" s="49">
        <v>5101686637</v>
      </c>
      <c r="C32" s="49">
        <v>2024</v>
      </c>
      <c r="D32" s="49">
        <v>5</v>
      </c>
      <c r="E32" s="89">
        <v>45251</v>
      </c>
      <c r="F32" s="89">
        <v>45251</v>
      </c>
      <c r="G32" s="89">
        <v>45233</v>
      </c>
      <c r="H32" s="49" t="s">
        <v>145</v>
      </c>
      <c r="I32" s="49" t="s">
        <v>492</v>
      </c>
      <c r="J32" s="49" t="s">
        <v>229</v>
      </c>
      <c r="K32" s="49" t="s">
        <v>161</v>
      </c>
      <c r="L32" s="49" t="s">
        <v>132</v>
      </c>
      <c r="M32" s="49" t="s">
        <v>133</v>
      </c>
      <c r="N32" s="49" t="s">
        <v>134</v>
      </c>
      <c r="O32" s="49">
        <v>6075193</v>
      </c>
      <c r="P32" s="49" t="s">
        <v>135</v>
      </c>
      <c r="Q32" s="49" t="s">
        <v>199</v>
      </c>
      <c r="R32" s="49" t="s">
        <v>136</v>
      </c>
      <c r="S32" s="49" t="s">
        <v>136</v>
      </c>
      <c r="T32" s="49" t="s">
        <v>136</v>
      </c>
      <c r="U32" s="49" t="s">
        <v>136</v>
      </c>
      <c r="V32" s="49" t="s">
        <v>136</v>
      </c>
      <c r="W32" s="49" t="s">
        <v>136</v>
      </c>
      <c r="X32" s="49" t="s">
        <v>219</v>
      </c>
      <c r="Y32" s="49" t="s">
        <v>177</v>
      </c>
      <c r="Z32" s="49" t="s">
        <v>178</v>
      </c>
      <c r="AA32" s="49">
        <v>4102978</v>
      </c>
      <c r="AB32" s="49" t="s">
        <v>200</v>
      </c>
      <c r="AC32" s="49" t="s">
        <v>136</v>
      </c>
      <c r="AD32" s="49" t="s">
        <v>136</v>
      </c>
      <c r="AE32" s="49" t="s">
        <v>136</v>
      </c>
      <c r="AF32" s="49" t="s">
        <v>136</v>
      </c>
      <c r="AG32" s="49" t="s">
        <v>136</v>
      </c>
      <c r="AH32" s="49" t="s">
        <v>136</v>
      </c>
      <c r="AI32" s="49" t="s">
        <v>136</v>
      </c>
      <c r="AJ32" s="49" t="s">
        <v>147</v>
      </c>
      <c r="AK32" s="49" t="s">
        <v>484</v>
      </c>
      <c r="AL32" s="49" t="s">
        <v>409</v>
      </c>
      <c r="AM32" s="49" t="s">
        <v>158</v>
      </c>
      <c r="AN32" s="49" t="s">
        <v>136</v>
      </c>
      <c r="AO32" s="49" t="s">
        <v>136</v>
      </c>
      <c r="AP32" s="49" t="s">
        <v>154</v>
      </c>
      <c r="AQ32" s="49" t="s">
        <v>137</v>
      </c>
      <c r="AR32" s="49">
        <v>-4690.58</v>
      </c>
      <c r="AS32" s="49" t="s">
        <v>146</v>
      </c>
      <c r="AT32" s="49" t="s">
        <v>493</v>
      </c>
      <c r="AU32" s="89">
        <v>45251</v>
      </c>
      <c r="AV32" s="90">
        <v>0.38409722222221998</v>
      </c>
      <c r="AW32" s="49" t="s">
        <v>136</v>
      </c>
      <c r="AX32" s="89"/>
      <c r="AY32" s="89"/>
      <c r="AZ32" s="49" t="s">
        <v>136</v>
      </c>
      <c r="BA32" s="49" t="s">
        <v>494</v>
      </c>
      <c r="BB32" s="89">
        <v>45252</v>
      </c>
      <c r="BC32" s="49" t="s">
        <v>136</v>
      </c>
      <c r="BD32" s="49" t="s">
        <v>136</v>
      </c>
      <c r="BE32" s="91">
        <v>0</v>
      </c>
      <c r="BF32" s="49" t="s">
        <v>136</v>
      </c>
      <c r="BG32" s="49" t="s">
        <v>136</v>
      </c>
      <c r="BH32" s="91">
        <v>0</v>
      </c>
      <c r="BI32" s="49" t="s">
        <v>136</v>
      </c>
      <c r="BJ32" s="89"/>
      <c r="BK32" s="49" t="s">
        <v>136</v>
      </c>
      <c r="BL32" s="49" t="s">
        <v>139</v>
      </c>
      <c r="BM32" s="49" t="s">
        <v>136</v>
      </c>
      <c r="BN32" s="92">
        <v>0</v>
      </c>
      <c r="BO32" s="49" t="s">
        <v>136</v>
      </c>
      <c r="BP32" s="89">
        <v>45231</v>
      </c>
      <c r="BQ32" s="49" t="s">
        <v>140</v>
      </c>
      <c r="BR32" s="49" t="s">
        <v>198</v>
      </c>
      <c r="BS32" s="49" t="s">
        <v>201</v>
      </c>
      <c r="BT32" s="49" t="s">
        <v>136</v>
      </c>
      <c r="BU32" s="49" t="s">
        <v>202</v>
      </c>
      <c r="BV32" s="49" t="s">
        <v>136</v>
      </c>
      <c r="BW32" s="49" t="s">
        <v>136</v>
      </c>
      <c r="BX32" s="49" t="s">
        <v>136</v>
      </c>
      <c r="BY32" s="49" t="s">
        <v>136</v>
      </c>
      <c r="BZ32" s="49" t="s">
        <v>151</v>
      </c>
      <c r="CA32" s="49" t="s">
        <v>136</v>
      </c>
      <c r="CB32" s="49" t="s">
        <v>136</v>
      </c>
      <c r="CC32" s="92">
        <v>1</v>
      </c>
      <c r="CD32" t="s">
        <v>141</v>
      </c>
      <c r="CE32" t="s">
        <v>141</v>
      </c>
      <c r="CF32" s="53">
        <f>BB32-G32</f>
        <v>19</v>
      </c>
      <c r="CG32" s="53">
        <v>20</v>
      </c>
      <c r="CH32" s="53" t="str">
        <f t="shared" ref="CH32" si="18">IF(CF32&gt;CG32,"Yes","No")</f>
        <v>No</v>
      </c>
      <c r="CI32" s="53" t="str">
        <f t="shared" ref="CI32" si="19">IF(CE32="Small Business","No","Yes")</f>
        <v>No</v>
      </c>
      <c r="CJ32" s="53" t="str">
        <f t="shared" ref="CJ32" si="20">IF(MONTH(BB32)=11,"November","Omit - next week reportable")</f>
        <v>November</v>
      </c>
      <c r="CK32" s="53">
        <v>4102978</v>
      </c>
      <c r="CL32" s="53" t="s">
        <v>200</v>
      </c>
      <c r="CM32" s="53" t="s">
        <v>200</v>
      </c>
      <c r="CN32" s="46" t="s">
        <v>144</v>
      </c>
      <c r="CO32" s="46" t="s">
        <v>179</v>
      </c>
      <c r="CP32" s="46"/>
      <c r="CQ32" s="71" t="s">
        <v>495</v>
      </c>
      <c r="CR32" s="53">
        <v>30</v>
      </c>
      <c r="CS32" s="53" t="s">
        <v>143</v>
      </c>
    </row>
    <row r="33" spans="1:98" hidden="1" x14ac:dyDescent="0.35">
      <c r="A33" s="49">
        <v>1041</v>
      </c>
      <c r="B33" s="49">
        <v>5101687264</v>
      </c>
      <c r="C33" s="49">
        <v>2024</v>
      </c>
      <c r="D33" s="49">
        <v>5</v>
      </c>
      <c r="E33" s="89">
        <v>45251</v>
      </c>
      <c r="F33" s="89">
        <v>45251</v>
      </c>
      <c r="G33" s="89">
        <v>45245</v>
      </c>
      <c r="H33" s="49" t="s">
        <v>145</v>
      </c>
      <c r="I33" s="49" t="s">
        <v>496</v>
      </c>
      <c r="J33" s="49" t="s">
        <v>229</v>
      </c>
      <c r="K33" s="49" t="s">
        <v>161</v>
      </c>
      <c r="L33" s="49" t="s">
        <v>132</v>
      </c>
      <c r="M33" s="49" t="s">
        <v>133</v>
      </c>
      <c r="N33" s="49" t="s">
        <v>134</v>
      </c>
      <c r="O33" s="49">
        <v>6184188</v>
      </c>
      <c r="P33" s="49" t="s">
        <v>135</v>
      </c>
      <c r="Q33" s="49" t="s">
        <v>248</v>
      </c>
      <c r="R33" s="49" t="s">
        <v>136</v>
      </c>
      <c r="S33" s="49" t="s">
        <v>136</v>
      </c>
      <c r="T33" s="49" t="s">
        <v>136</v>
      </c>
      <c r="U33" s="49" t="s">
        <v>136</v>
      </c>
      <c r="V33" s="49" t="s">
        <v>136</v>
      </c>
      <c r="W33" s="49" t="s">
        <v>136</v>
      </c>
      <c r="X33" s="49" t="s">
        <v>249</v>
      </c>
      <c r="Y33" s="49" t="s">
        <v>189</v>
      </c>
      <c r="Z33" s="49" t="s">
        <v>190</v>
      </c>
      <c r="AA33" s="49">
        <v>4101222</v>
      </c>
      <c r="AB33" s="49" t="s">
        <v>234</v>
      </c>
      <c r="AC33" s="49" t="s">
        <v>136</v>
      </c>
      <c r="AD33" s="49" t="s">
        <v>136</v>
      </c>
      <c r="AE33" s="49" t="s">
        <v>136</v>
      </c>
      <c r="AF33" s="49" t="s">
        <v>136</v>
      </c>
      <c r="AG33" s="49" t="s">
        <v>136</v>
      </c>
      <c r="AH33" s="49" t="s">
        <v>136</v>
      </c>
      <c r="AI33" s="49" t="s">
        <v>136</v>
      </c>
      <c r="AJ33" s="49" t="s">
        <v>147</v>
      </c>
      <c r="AK33" s="49" t="s">
        <v>250</v>
      </c>
      <c r="AL33" s="49" t="s">
        <v>409</v>
      </c>
      <c r="AM33" s="49" t="s">
        <v>162</v>
      </c>
      <c r="AN33" s="49" t="s">
        <v>136</v>
      </c>
      <c r="AO33" s="49" t="s">
        <v>136</v>
      </c>
      <c r="AP33" s="49" t="s">
        <v>154</v>
      </c>
      <c r="AQ33" s="49" t="s">
        <v>137</v>
      </c>
      <c r="AR33" s="49">
        <v>-6187.5</v>
      </c>
      <c r="AS33" s="49" t="s">
        <v>146</v>
      </c>
      <c r="AT33" s="49" t="s">
        <v>497</v>
      </c>
      <c r="AU33" s="89">
        <v>45252</v>
      </c>
      <c r="AV33" s="90">
        <v>0.85781249999999998</v>
      </c>
      <c r="AW33" s="49" t="s">
        <v>136</v>
      </c>
      <c r="AX33" s="89"/>
      <c r="AY33" s="89"/>
      <c r="AZ33" s="49" t="s">
        <v>136</v>
      </c>
      <c r="BA33" s="49" t="s">
        <v>498</v>
      </c>
      <c r="BB33" s="89">
        <v>45253</v>
      </c>
      <c r="BC33" s="49" t="s">
        <v>136</v>
      </c>
      <c r="BD33" s="49" t="s">
        <v>136</v>
      </c>
      <c r="BE33" s="91">
        <v>0</v>
      </c>
      <c r="BF33" s="49" t="s">
        <v>136</v>
      </c>
      <c r="BG33" s="49" t="s">
        <v>136</v>
      </c>
      <c r="BH33" s="91">
        <v>0</v>
      </c>
      <c r="BI33" s="49" t="s">
        <v>136</v>
      </c>
      <c r="BJ33" s="89"/>
      <c r="BK33" s="49" t="s">
        <v>136</v>
      </c>
      <c r="BL33" s="49" t="s">
        <v>139</v>
      </c>
      <c r="BM33" s="49" t="s">
        <v>136</v>
      </c>
      <c r="BN33" s="92">
        <v>14</v>
      </c>
      <c r="BO33" s="49" t="s">
        <v>136</v>
      </c>
      <c r="BP33" s="89">
        <v>45245</v>
      </c>
      <c r="BQ33" s="49" t="s">
        <v>140</v>
      </c>
      <c r="BR33" s="49" t="s">
        <v>228</v>
      </c>
      <c r="BS33" s="49" t="s">
        <v>251</v>
      </c>
      <c r="BT33" s="49" t="s">
        <v>136</v>
      </c>
      <c r="BU33" s="49" t="s">
        <v>252</v>
      </c>
      <c r="BV33" s="49" t="s">
        <v>136</v>
      </c>
      <c r="BW33" s="49" t="s">
        <v>136</v>
      </c>
      <c r="BX33" s="49" t="s">
        <v>136</v>
      </c>
      <c r="BY33" s="49" t="s">
        <v>136</v>
      </c>
      <c r="BZ33" s="49" t="s">
        <v>151</v>
      </c>
      <c r="CA33" s="49" t="s">
        <v>136</v>
      </c>
      <c r="CB33" s="49" t="s">
        <v>136</v>
      </c>
      <c r="CC33" s="92">
        <v>1</v>
      </c>
      <c r="CD33" t="s">
        <v>141</v>
      </c>
      <c r="CE33" t="s">
        <v>141</v>
      </c>
      <c r="CF33" s="53">
        <v>8</v>
      </c>
      <c r="CG33" s="53">
        <v>20</v>
      </c>
      <c r="CH33" s="53" t="s">
        <v>143</v>
      </c>
      <c r="CI33" s="53" t="s">
        <v>143</v>
      </c>
      <c r="CJ33" s="53" t="s">
        <v>380</v>
      </c>
      <c r="CK33" s="53">
        <v>4101222</v>
      </c>
      <c r="CL33" s="53" t="s">
        <v>234</v>
      </c>
      <c r="CM33" s="53" t="s">
        <v>234</v>
      </c>
      <c r="CN33" s="46" t="s">
        <v>235</v>
      </c>
      <c r="CO33" s="46" t="s">
        <v>253</v>
      </c>
      <c r="CP33" s="46"/>
      <c r="CR33" s="53">
        <v>30</v>
      </c>
      <c r="CS33" s="53" t="s">
        <v>143</v>
      </c>
    </row>
    <row r="34" spans="1:98" hidden="1" x14ac:dyDescent="0.35">
      <c r="A34" s="49">
        <v>1041</v>
      </c>
      <c r="B34" s="49">
        <v>5101688224</v>
      </c>
      <c r="C34" s="49">
        <v>2024</v>
      </c>
      <c r="D34" s="49">
        <v>5</v>
      </c>
      <c r="E34" s="89">
        <v>45253</v>
      </c>
      <c r="F34" s="89">
        <v>45253</v>
      </c>
      <c r="G34" s="89">
        <v>45247</v>
      </c>
      <c r="H34" s="49" t="s">
        <v>145</v>
      </c>
      <c r="I34" s="49" t="s">
        <v>499</v>
      </c>
      <c r="J34" s="49" t="s">
        <v>233</v>
      </c>
      <c r="K34" s="49" t="s">
        <v>161</v>
      </c>
      <c r="L34" s="49" t="s">
        <v>132</v>
      </c>
      <c r="M34" s="49" t="s">
        <v>133</v>
      </c>
      <c r="N34" s="49" t="s">
        <v>134</v>
      </c>
      <c r="O34" s="49">
        <v>6000033</v>
      </c>
      <c r="P34" s="49" t="s">
        <v>135</v>
      </c>
      <c r="Q34" s="49" t="s">
        <v>215</v>
      </c>
      <c r="R34" s="49" t="s">
        <v>136</v>
      </c>
      <c r="S34" s="49" t="s">
        <v>136</v>
      </c>
      <c r="T34" s="49" t="s">
        <v>136</v>
      </c>
      <c r="U34" s="49" t="s">
        <v>136</v>
      </c>
      <c r="V34" s="49" t="s">
        <v>136</v>
      </c>
      <c r="W34" s="49" t="s">
        <v>136</v>
      </c>
      <c r="X34" s="49" t="s">
        <v>431</v>
      </c>
      <c r="Y34" s="49" t="s">
        <v>189</v>
      </c>
      <c r="Z34" s="49" t="s">
        <v>190</v>
      </c>
      <c r="AA34" s="49">
        <v>4101042</v>
      </c>
      <c r="AB34" s="49" t="s">
        <v>432</v>
      </c>
      <c r="AC34" s="49" t="s">
        <v>136</v>
      </c>
      <c r="AD34" s="49" t="s">
        <v>136</v>
      </c>
      <c r="AE34" s="49" t="s">
        <v>136</v>
      </c>
      <c r="AF34" s="49" t="s">
        <v>136</v>
      </c>
      <c r="AG34" s="49" t="s">
        <v>136</v>
      </c>
      <c r="AH34" s="49" t="s">
        <v>136</v>
      </c>
      <c r="AI34" s="49" t="s">
        <v>136</v>
      </c>
      <c r="AJ34" s="49" t="s">
        <v>147</v>
      </c>
      <c r="AK34" s="49" t="s">
        <v>500</v>
      </c>
      <c r="AL34" s="49" t="s">
        <v>501</v>
      </c>
      <c r="AM34" s="49" t="s">
        <v>160</v>
      </c>
      <c r="AN34" s="49" t="s">
        <v>136</v>
      </c>
      <c r="AO34" s="49" t="s">
        <v>136</v>
      </c>
      <c r="AP34" s="49" t="s">
        <v>154</v>
      </c>
      <c r="AQ34" s="49" t="s">
        <v>137</v>
      </c>
      <c r="AR34" s="49">
        <v>-773.41</v>
      </c>
      <c r="AS34" s="49" t="s">
        <v>146</v>
      </c>
      <c r="AT34" s="49" t="s">
        <v>502</v>
      </c>
      <c r="AU34" s="89">
        <v>45258</v>
      </c>
      <c r="AV34" s="90">
        <v>0.55263888888889001</v>
      </c>
      <c r="AW34" s="49" t="s">
        <v>136</v>
      </c>
      <c r="AX34" s="89"/>
      <c r="AY34" s="89"/>
      <c r="AZ34" s="49" t="s">
        <v>136</v>
      </c>
      <c r="BA34" s="49" t="s">
        <v>503</v>
      </c>
      <c r="BB34" s="89">
        <v>45259</v>
      </c>
      <c r="BC34" s="49" t="s">
        <v>136</v>
      </c>
      <c r="BD34" s="49" t="s">
        <v>136</v>
      </c>
      <c r="BE34" s="91">
        <v>0</v>
      </c>
      <c r="BF34" s="49" t="s">
        <v>136</v>
      </c>
      <c r="BG34" s="49" t="s">
        <v>136</v>
      </c>
      <c r="BH34" s="91">
        <v>0</v>
      </c>
      <c r="BI34" s="49" t="s">
        <v>136</v>
      </c>
      <c r="BJ34" s="89"/>
      <c r="BK34" s="49" t="s">
        <v>136</v>
      </c>
      <c r="BL34" s="49" t="s">
        <v>139</v>
      </c>
      <c r="BM34" s="49" t="s">
        <v>136</v>
      </c>
      <c r="BN34" s="92">
        <v>7</v>
      </c>
      <c r="BO34" s="49" t="s">
        <v>136</v>
      </c>
      <c r="BP34" s="89">
        <v>45247</v>
      </c>
      <c r="BQ34" s="49" t="s">
        <v>140</v>
      </c>
      <c r="BR34" s="49" t="s">
        <v>216</v>
      </c>
      <c r="BS34" s="49" t="s">
        <v>217</v>
      </c>
      <c r="BT34" s="49" t="s">
        <v>136</v>
      </c>
      <c r="BU34" s="49" t="s">
        <v>218</v>
      </c>
      <c r="BV34" s="49" t="s">
        <v>136</v>
      </c>
      <c r="BW34" s="49" t="s">
        <v>136</v>
      </c>
      <c r="BX34" s="49" t="s">
        <v>136</v>
      </c>
      <c r="BY34" s="49" t="s">
        <v>136</v>
      </c>
      <c r="BZ34" s="49" t="s">
        <v>151</v>
      </c>
      <c r="CA34" s="49" t="s">
        <v>136</v>
      </c>
      <c r="CB34" s="49" t="s">
        <v>136</v>
      </c>
      <c r="CC34" s="92">
        <v>1</v>
      </c>
      <c r="CD34" t="s">
        <v>141</v>
      </c>
      <c r="CE34" t="s">
        <v>141</v>
      </c>
      <c r="CF34" s="53">
        <v>12</v>
      </c>
      <c r="CG34" s="53">
        <v>20</v>
      </c>
      <c r="CH34" s="53" t="s">
        <v>143</v>
      </c>
      <c r="CI34" s="53" t="s">
        <v>143</v>
      </c>
      <c r="CJ34" s="53" t="s">
        <v>380</v>
      </c>
      <c r="CK34" s="53">
        <v>4101042</v>
      </c>
      <c r="CL34" s="53" t="s">
        <v>432</v>
      </c>
      <c r="CM34" s="53" t="s">
        <v>432</v>
      </c>
      <c r="CN34" s="46" t="s">
        <v>144</v>
      </c>
      <c r="CO34" s="46" t="s">
        <v>188</v>
      </c>
      <c r="CP34" s="46"/>
      <c r="CR34" s="53">
        <v>30</v>
      </c>
      <c r="CS34" s="53" t="s">
        <v>143</v>
      </c>
    </row>
    <row r="35" spans="1:98" ht="72.5" hidden="1" x14ac:dyDescent="0.35">
      <c r="A35" s="49">
        <v>1041</v>
      </c>
      <c r="B35" s="49">
        <v>1900062925</v>
      </c>
      <c r="C35" s="49">
        <v>2024</v>
      </c>
      <c r="D35" s="49">
        <v>5</v>
      </c>
      <c r="E35" s="89">
        <v>45246</v>
      </c>
      <c r="F35" s="89">
        <v>45246</v>
      </c>
      <c r="G35" s="89">
        <v>45236</v>
      </c>
      <c r="H35" s="49" t="s">
        <v>130</v>
      </c>
      <c r="I35" s="49" t="s">
        <v>504</v>
      </c>
      <c r="J35" s="49" t="s">
        <v>131</v>
      </c>
      <c r="K35" s="49" t="s">
        <v>161</v>
      </c>
      <c r="L35" s="49" t="s">
        <v>132</v>
      </c>
      <c r="M35" s="49" t="s">
        <v>185</v>
      </c>
      <c r="N35" s="49" t="s">
        <v>134</v>
      </c>
      <c r="O35" s="49">
        <v>6208666</v>
      </c>
      <c r="P35" s="49" t="s">
        <v>135</v>
      </c>
      <c r="Q35" s="49" t="s">
        <v>264</v>
      </c>
      <c r="R35" s="49" t="s">
        <v>267</v>
      </c>
      <c r="S35" s="49" t="s">
        <v>136</v>
      </c>
      <c r="T35" s="49" t="s">
        <v>136</v>
      </c>
      <c r="U35" s="49" t="s">
        <v>136</v>
      </c>
      <c r="V35" s="49" t="s">
        <v>136</v>
      </c>
      <c r="W35" s="49" t="s">
        <v>136</v>
      </c>
      <c r="X35" s="49" t="s">
        <v>265</v>
      </c>
      <c r="Y35" s="49" t="s">
        <v>149</v>
      </c>
      <c r="Z35" s="49" t="s">
        <v>150</v>
      </c>
      <c r="AA35" s="49">
        <v>4111054</v>
      </c>
      <c r="AB35" s="49" t="s">
        <v>505</v>
      </c>
      <c r="AC35" s="49" t="s">
        <v>136</v>
      </c>
      <c r="AD35" s="49" t="s">
        <v>136</v>
      </c>
      <c r="AE35" s="49" t="s">
        <v>136</v>
      </c>
      <c r="AF35" s="49" t="s">
        <v>136</v>
      </c>
      <c r="AG35" s="49" t="s">
        <v>136</v>
      </c>
      <c r="AH35" s="49" t="s">
        <v>136</v>
      </c>
      <c r="AI35" s="49" t="s">
        <v>136</v>
      </c>
      <c r="AJ35" s="49" t="s">
        <v>147</v>
      </c>
      <c r="AK35" s="49" t="s">
        <v>506</v>
      </c>
      <c r="AL35" s="49" t="s">
        <v>507</v>
      </c>
      <c r="AM35" s="49" t="s">
        <v>153</v>
      </c>
      <c r="AN35" s="49" t="s">
        <v>136</v>
      </c>
      <c r="AO35" s="49" t="s">
        <v>136</v>
      </c>
      <c r="AP35" s="49" t="s">
        <v>154</v>
      </c>
      <c r="AQ35" s="49" t="s">
        <v>137</v>
      </c>
      <c r="AR35" s="49">
        <v>-400</v>
      </c>
      <c r="AS35" s="49" t="s">
        <v>138</v>
      </c>
      <c r="AT35" s="49" t="s">
        <v>508</v>
      </c>
      <c r="AU35" s="89"/>
      <c r="AV35" s="90">
        <v>0.66869212962962998</v>
      </c>
      <c r="AW35" s="49" t="s">
        <v>136</v>
      </c>
      <c r="AX35" s="89"/>
      <c r="AY35" s="89"/>
      <c r="AZ35" s="49" t="s">
        <v>136</v>
      </c>
      <c r="BA35" s="49" t="s">
        <v>509</v>
      </c>
      <c r="BB35" s="89">
        <v>45266</v>
      </c>
      <c r="BC35" s="49" t="s">
        <v>136</v>
      </c>
      <c r="BD35" s="49" t="s">
        <v>136</v>
      </c>
      <c r="BE35" s="91">
        <v>0</v>
      </c>
      <c r="BF35" s="49" t="s">
        <v>136</v>
      </c>
      <c r="BG35" s="49" t="s">
        <v>136</v>
      </c>
      <c r="BH35" s="91">
        <v>0</v>
      </c>
      <c r="BI35" s="49" t="s">
        <v>136</v>
      </c>
      <c r="BJ35" s="89"/>
      <c r="BK35" s="49" t="s">
        <v>136</v>
      </c>
      <c r="BL35" s="49" t="s">
        <v>139</v>
      </c>
      <c r="BM35" s="49" t="s">
        <v>136</v>
      </c>
      <c r="BN35" s="92">
        <v>30</v>
      </c>
      <c r="BO35" s="49" t="s">
        <v>136</v>
      </c>
      <c r="BP35" s="89">
        <v>45236</v>
      </c>
      <c r="BQ35" s="49" t="s">
        <v>140</v>
      </c>
      <c r="BR35" s="49" t="s">
        <v>510</v>
      </c>
      <c r="BS35" s="49" t="s">
        <v>267</v>
      </c>
      <c r="BT35" s="49" t="s">
        <v>136</v>
      </c>
      <c r="BU35" s="49" t="s">
        <v>268</v>
      </c>
      <c r="BV35" s="49" t="s">
        <v>136</v>
      </c>
      <c r="BW35" s="49" t="s">
        <v>136</v>
      </c>
      <c r="BX35" s="49" t="s">
        <v>136</v>
      </c>
      <c r="BY35" s="49" t="s">
        <v>136</v>
      </c>
      <c r="BZ35" s="49" t="s">
        <v>151</v>
      </c>
      <c r="CA35" s="49" t="s">
        <v>136</v>
      </c>
      <c r="CB35" s="49" t="s">
        <v>136</v>
      </c>
      <c r="CC35" s="92">
        <v>1</v>
      </c>
      <c r="CD35" t="s">
        <v>141</v>
      </c>
      <c r="CE35" t="s">
        <v>141</v>
      </c>
      <c r="CF35" s="53">
        <v>30</v>
      </c>
      <c r="CG35" s="53">
        <v>20</v>
      </c>
      <c r="CH35" s="53" t="s">
        <v>143</v>
      </c>
      <c r="CI35" s="53" t="s">
        <v>143</v>
      </c>
      <c r="CJ35" s="53" t="s">
        <v>511</v>
      </c>
      <c r="CK35" s="53">
        <v>4111054</v>
      </c>
      <c r="CL35" s="53" t="s">
        <v>505</v>
      </c>
      <c r="CM35" s="53" t="s">
        <v>512</v>
      </c>
      <c r="CN35" s="53" t="s">
        <v>144</v>
      </c>
      <c r="CO35" s="53" t="s">
        <v>192</v>
      </c>
      <c r="CP35" s="53"/>
      <c r="CQ35" s="71" t="s">
        <v>635</v>
      </c>
      <c r="CR35" s="53">
        <v>30</v>
      </c>
      <c r="CS35" s="53" t="s">
        <v>143</v>
      </c>
      <c r="CT35" s="46"/>
    </row>
    <row r="36" spans="1:98" ht="72.5" hidden="1" x14ac:dyDescent="0.35">
      <c r="A36" s="49">
        <v>1041</v>
      </c>
      <c r="B36" s="49">
        <v>1900062928</v>
      </c>
      <c r="C36" s="49">
        <v>2024</v>
      </c>
      <c r="D36" s="49">
        <v>5</v>
      </c>
      <c r="E36" s="89">
        <v>45250</v>
      </c>
      <c r="F36" s="89">
        <v>45250</v>
      </c>
      <c r="G36" s="89">
        <v>45244</v>
      </c>
      <c r="H36" s="49" t="s">
        <v>130</v>
      </c>
      <c r="I36" s="49" t="s">
        <v>513</v>
      </c>
      <c r="J36" s="49" t="s">
        <v>131</v>
      </c>
      <c r="K36" s="49" t="s">
        <v>161</v>
      </c>
      <c r="L36" s="49" t="s">
        <v>132</v>
      </c>
      <c r="M36" s="49" t="s">
        <v>133</v>
      </c>
      <c r="N36" s="49" t="s">
        <v>134</v>
      </c>
      <c r="O36" s="49">
        <v>6153861</v>
      </c>
      <c r="P36" s="49" t="s">
        <v>135</v>
      </c>
      <c r="Q36" s="49" t="s">
        <v>193</v>
      </c>
      <c r="R36" s="49" t="s">
        <v>136</v>
      </c>
      <c r="S36" s="49" t="s">
        <v>136</v>
      </c>
      <c r="T36" s="49" t="s">
        <v>136</v>
      </c>
      <c r="U36" s="49" t="s">
        <v>136</v>
      </c>
      <c r="V36" s="49" t="s">
        <v>136</v>
      </c>
      <c r="W36" s="49" t="s">
        <v>136</v>
      </c>
      <c r="X36" s="49" t="s">
        <v>194</v>
      </c>
      <c r="Y36" s="49" t="s">
        <v>149</v>
      </c>
      <c r="Z36" s="49" t="s">
        <v>150</v>
      </c>
      <c r="AA36" s="49">
        <v>4111007</v>
      </c>
      <c r="AB36" s="49" t="s">
        <v>187</v>
      </c>
      <c r="AC36" s="49" t="s">
        <v>136</v>
      </c>
      <c r="AD36" s="49" t="s">
        <v>136</v>
      </c>
      <c r="AE36" s="49" t="s">
        <v>136</v>
      </c>
      <c r="AF36" s="49" t="s">
        <v>136</v>
      </c>
      <c r="AG36" s="49" t="s">
        <v>136</v>
      </c>
      <c r="AH36" s="49" t="s">
        <v>136</v>
      </c>
      <c r="AI36" s="49" t="s">
        <v>136</v>
      </c>
      <c r="AJ36" s="49" t="s">
        <v>147</v>
      </c>
      <c r="AK36" s="49" t="s">
        <v>514</v>
      </c>
      <c r="AL36" s="49" t="s">
        <v>515</v>
      </c>
      <c r="AM36" s="49" t="s">
        <v>153</v>
      </c>
      <c r="AN36" s="49" t="s">
        <v>136</v>
      </c>
      <c r="AO36" s="49" t="s">
        <v>136</v>
      </c>
      <c r="AP36" s="49" t="s">
        <v>154</v>
      </c>
      <c r="AQ36" s="49" t="s">
        <v>137</v>
      </c>
      <c r="AR36" s="49">
        <v>-935</v>
      </c>
      <c r="AS36" s="49" t="s">
        <v>138</v>
      </c>
      <c r="AT36" s="49" t="s">
        <v>516</v>
      </c>
      <c r="AU36" s="89"/>
      <c r="AV36" s="90">
        <v>0.45039351851852</v>
      </c>
      <c r="AW36" s="49" t="s">
        <v>136</v>
      </c>
      <c r="AX36" s="89"/>
      <c r="AY36" s="89"/>
      <c r="AZ36" s="49" t="s">
        <v>136</v>
      </c>
      <c r="BA36" s="49" t="s">
        <v>517</v>
      </c>
      <c r="BB36" s="89">
        <v>45274</v>
      </c>
      <c r="BC36" s="49" t="s">
        <v>136</v>
      </c>
      <c r="BD36" s="49" t="s">
        <v>136</v>
      </c>
      <c r="BE36" s="91">
        <v>0</v>
      </c>
      <c r="BF36" s="49" t="s">
        <v>136</v>
      </c>
      <c r="BG36" s="49" t="s">
        <v>136</v>
      </c>
      <c r="BH36" s="91">
        <v>0</v>
      </c>
      <c r="BI36" s="49" t="s">
        <v>136</v>
      </c>
      <c r="BJ36" s="89"/>
      <c r="BK36" s="49" t="s">
        <v>136</v>
      </c>
      <c r="BL36" s="49" t="s">
        <v>139</v>
      </c>
      <c r="BM36" s="49" t="s">
        <v>136</v>
      </c>
      <c r="BN36" s="92">
        <v>30</v>
      </c>
      <c r="BO36" s="49" t="s">
        <v>136</v>
      </c>
      <c r="BP36" s="89">
        <v>45244</v>
      </c>
      <c r="BQ36" s="49" t="s">
        <v>140</v>
      </c>
      <c r="BR36" s="49" t="s">
        <v>195</v>
      </c>
      <c r="BS36" s="49" t="s">
        <v>196</v>
      </c>
      <c r="BT36" s="49" t="s">
        <v>136</v>
      </c>
      <c r="BU36" s="49" t="s">
        <v>197</v>
      </c>
      <c r="BV36" s="49" t="s">
        <v>136</v>
      </c>
      <c r="BW36" s="49" t="s">
        <v>136</v>
      </c>
      <c r="BX36" s="49" t="s">
        <v>136</v>
      </c>
      <c r="BY36" s="49" t="s">
        <v>136</v>
      </c>
      <c r="BZ36" s="49" t="s">
        <v>151</v>
      </c>
      <c r="CA36" s="49" t="s">
        <v>136</v>
      </c>
      <c r="CB36" s="49" t="s">
        <v>136</v>
      </c>
      <c r="CC36" s="92">
        <v>1</v>
      </c>
      <c r="CD36" t="s">
        <v>141</v>
      </c>
      <c r="CE36" t="s">
        <v>141</v>
      </c>
      <c r="CF36" s="53">
        <v>30</v>
      </c>
      <c r="CG36" s="53">
        <v>20</v>
      </c>
      <c r="CH36" s="53" t="s">
        <v>637</v>
      </c>
      <c r="CI36" s="53" t="s">
        <v>143</v>
      </c>
      <c r="CJ36" s="53" t="s">
        <v>511</v>
      </c>
      <c r="CK36" s="53">
        <v>4111007</v>
      </c>
      <c r="CL36" s="53" t="s">
        <v>187</v>
      </c>
      <c r="CM36" s="52" t="s">
        <v>187</v>
      </c>
      <c r="CN36" s="52" t="s">
        <v>144</v>
      </c>
      <c r="CO36" s="52" t="s">
        <v>188</v>
      </c>
      <c r="CP36" s="52"/>
      <c r="CQ36" s="71" t="s">
        <v>636</v>
      </c>
      <c r="CR36" s="53">
        <v>30</v>
      </c>
      <c r="CS36" s="53" t="s">
        <v>143</v>
      </c>
      <c r="CT36" s="46"/>
    </row>
    <row r="37" spans="1:98" hidden="1" x14ac:dyDescent="0.35">
      <c r="A37" s="49">
        <v>1041</v>
      </c>
      <c r="B37" s="49">
        <v>1900063002</v>
      </c>
      <c r="C37" s="49">
        <v>2024</v>
      </c>
      <c r="D37" s="49">
        <v>5</v>
      </c>
      <c r="E37" s="89">
        <v>45260</v>
      </c>
      <c r="F37" s="89">
        <v>45260</v>
      </c>
      <c r="G37" s="89">
        <v>45247</v>
      </c>
      <c r="H37" s="49" t="s">
        <v>130</v>
      </c>
      <c r="I37" s="49" t="s">
        <v>518</v>
      </c>
      <c r="J37" s="49" t="s">
        <v>131</v>
      </c>
      <c r="K37" s="49" t="s">
        <v>161</v>
      </c>
      <c r="L37" s="49" t="s">
        <v>132</v>
      </c>
      <c r="M37" s="49" t="s">
        <v>133</v>
      </c>
      <c r="N37" s="49" t="s">
        <v>134</v>
      </c>
      <c r="O37" s="49">
        <v>6085695</v>
      </c>
      <c r="P37" s="49" t="s">
        <v>135</v>
      </c>
      <c r="Q37" s="49" t="s">
        <v>237</v>
      </c>
      <c r="R37" s="49" t="s">
        <v>136</v>
      </c>
      <c r="S37" s="49" t="s">
        <v>136</v>
      </c>
      <c r="T37" s="49" t="s">
        <v>136</v>
      </c>
      <c r="U37" s="49" t="s">
        <v>136</v>
      </c>
      <c r="V37" s="49" t="s">
        <v>136</v>
      </c>
      <c r="W37" s="49" t="s">
        <v>136</v>
      </c>
      <c r="X37" s="49" t="s">
        <v>238</v>
      </c>
      <c r="Y37" s="49" t="s">
        <v>189</v>
      </c>
      <c r="Z37" s="49" t="s">
        <v>190</v>
      </c>
      <c r="AA37" s="49">
        <v>4101222</v>
      </c>
      <c r="AB37" s="49" t="s">
        <v>234</v>
      </c>
      <c r="AC37" s="49" t="s">
        <v>136</v>
      </c>
      <c r="AD37" s="49" t="s">
        <v>136</v>
      </c>
      <c r="AE37" s="49" t="s">
        <v>136</v>
      </c>
      <c r="AF37" s="49" t="s">
        <v>136</v>
      </c>
      <c r="AG37" s="49" t="s">
        <v>136</v>
      </c>
      <c r="AH37" s="49" t="s">
        <v>136</v>
      </c>
      <c r="AI37" s="49" t="s">
        <v>136</v>
      </c>
      <c r="AJ37" s="49" t="s">
        <v>147</v>
      </c>
      <c r="AK37" s="49" t="s">
        <v>519</v>
      </c>
      <c r="AL37" s="49" t="s">
        <v>520</v>
      </c>
      <c r="AM37" s="49" t="s">
        <v>160</v>
      </c>
      <c r="AN37" s="49" t="s">
        <v>136</v>
      </c>
      <c r="AO37" s="49" t="s">
        <v>136</v>
      </c>
      <c r="AP37" s="49" t="s">
        <v>154</v>
      </c>
      <c r="AQ37" s="49" t="s">
        <v>137</v>
      </c>
      <c r="AR37" s="49">
        <v>-6212.8</v>
      </c>
      <c r="AS37" s="49" t="s">
        <v>138</v>
      </c>
      <c r="AT37" s="49" t="s">
        <v>521</v>
      </c>
      <c r="AU37" s="89"/>
      <c r="AV37" s="90">
        <v>0.63775462962963003</v>
      </c>
      <c r="AW37" s="49" t="s">
        <v>136</v>
      </c>
      <c r="AX37" s="89"/>
      <c r="AY37" s="89"/>
      <c r="AZ37" s="49" t="s">
        <v>136</v>
      </c>
      <c r="BA37" s="49" t="s">
        <v>522</v>
      </c>
      <c r="BB37" s="89">
        <v>45261</v>
      </c>
      <c r="BC37" s="49" t="s">
        <v>136</v>
      </c>
      <c r="BD37" s="49" t="s">
        <v>136</v>
      </c>
      <c r="BE37" s="91">
        <v>0</v>
      </c>
      <c r="BF37" s="49" t="s">
        <v>136</v>
      </c>
      <c r="BG37" s="49" t="s">
        <v>136</v>
      </c>
      <c r="BH37" s="91">
        <v>0</v>
      </c>
      <c r="BI37" s="49" t="s">
        <v>136</v>
      </c>
      <c r="BJ37" s="89"/>
      <c r="BK37" s="49" t="s">
        <v>136</v>
      </c>
      <c r="BL37" s="49" t="s">
        <v>139</v>
      </c>
      <c r="BM37" s="49" t="s">
        <v>136</v>
      </c>
      <c r="BN37" s="92">
        <v>7</v>
      </c>
      <c r="BO37" s="49" t="s">
        <v>136</v>
      </c>
      <c r="BP37" s="89">
        <v>45247</v>
      </c>
      <c r="BQ37" s="49" t="s">
        <v>140</v>
      </c>
      <c r="BR37" s="49" t="s">
        <v>239</v>
      </c>
      <c r="BS37" s="49" t="s">
        <v>240</v>
      </c>
      <c r="BT37" s="49" t="s">
        <v>136</v>
      </c>
      <c r="BU37" s="49" t="s">
        <v>241</v>
      </c>
      <c r="BV37" s="49" t="s">
        <v>136</v>
      </c>
      <c r="BW37" s="49" t="s">
        <v>136</v>
      </c>
      <c r="BX37" s="49" t="s">
        <v>136</v>
      </c>
      <c r="BY37" s="49" t="s">
        <v>136</v>
      </c>
      <c r="BZ37" s="49" t="s">
        <v>151</v>
      </c>
      <c r="CA37" s="49" t="s">
        <v>136</v>
      </c>
      <c r="CB37" s="49" t="s">
        <v>136</v>
      </c>
      <c r="CC37" s="92">
        <v>1</v>
      </c>
      <c r="CD37" t="s">
        <v>141</v>
      </c>
      <c r="CE37" t="s">
        <v>141</v>
      </c>
      <c r="CF37" s="53">
        <v>14</v>
      </c>
      <c r="CG37" s="53">
        <v>20</v>
      </c>
      <c r="CH37" s="53" t="s">
        <v>143</v>
      </c>
      <c r="CI37" s="53" t="s">
        <v>143</v>
      </c>
      <c r="CJ37" s="53" t="s">
        <v>511</v>
      </c>
      <c r="CK37" s="53">
        <v>4101222</v>
      </c>
      <c r="CL37" s="53" t="s">
        <v>234</v>
      </c>
      <c r="CM37" s="52" t="s">
        <v>234</v>
      </c>
      <c r="CN37" s="52" t="s">
        <v>235</v>
      </c>
      <c r="CO37" s="52" t="s">
        <v>236</v>
      </c>
      <c r="CP37" s="52"/>
      <c r="CR37" s="53">
        <v>30</v>
      </c>
      <c r="CS37" s="53" t="s">
        <v>143</v>
      </c>
      <c r="CT37" s="46"/>
    </row>
    <row r="38" spans="1:98" hidden="1" x14ac:dyDescent="0.35">
      <c r="A38" s="49">
        <v>1041</v>
      </c>
      <c r="B38" s="49">
        <v>1900063003</v>
      </c>
      <c r="C38" s="49">
        <v>2024</v>
      </c>
      <c r="D38" s="49">
        <v>5</v>
      </c>
      <c r="E38" s="89">
        <v>45260</v>
      </c>
      <c r="F38" s="89">
        <v>45260</v>
      </c>
      <c r="G38" s="89">
        <v>45247</v>
      </c>
      <c r="H38" s="49" t="s">
        <v>130</v>
      </c>
      <c r="I38" s="49" t="s">
        <v>523</v>
      </c>
      <c r="J38" s="49" t="s">
        <v>131</v>
      </c>
      <c r="K38" s="49" t="s">
        <v>161</v>
      </c>
      <c r="L38" s="49" t="s">
        <v>132</v>
      </c>
      <c r="M38" s="49" t="s">
        <v>133</v>
      </c>
      <c r="N38" s="49" t="s">
        <v>134</v>
      </c>
      <c r="O38" s="49">
        <v>6085695</v>
      </c>
      <c r="P38" s="49" t="s">
        <v>135</v>
      </c>
      <c r="Q38" s="49" t="s">
        <v>237</v>
      </c>
      <c r="R38" s="49" t="s">
        <v>136</v>
      </c>
      <c r="S38" s="49" t="s">
        <v>136</v>
      </c>
      <c r="T38" s="49" t="s">
        <v>136</v>
      </c>
      <c r="U38" s="49" t="s">
        <v>136</v>
      </c>
      <c r="V38" s="49" t="s">
        <v>136</v>
      </c>
      <c r="W38" s="49" t="s">
        <v>136</v>
      </c>
      <c r="X38" s="49" t="s">
        <v>238</v>
      </c>
      <c r="Y38" s="49" t="s">
        <v>189</v>
      </c>
      <c r="Z38" s="49" t="s">
        <v>190</v>
      </c>
      <c r="AA38" s="49">
        <v>4101222</v>
      </c>
      <c r="AB38" s="49" t="s">
        <v>234</v>
      </c>
      <c r="AC38" s="49" t="s">
        <v>136</v>
      </c>
      <c r="AD38" s="49" t="s">
        <v>136</v>
      </c>
      <c r="AE38" s="49" t="s">
        <v>136</v>
      </c>
      <c r="AF38" s="49" t="s">
        <v>136</v>
      </c>
      <c r="AG38" s="49" t="s">
        <v>136</v>
      </c>
      <c r="AH38" s="49" t="s">
        <v>136</v>
      </c>
      <c r="AI38" s="49" t="s">
        <v>136</v>
      </c>
      <c r="AJ38" s="49" t="s">
        <v>147</v>
      </c>
      <c r="AK38" s="49" t="s">
        <v>524</v>
      </c>
      <c r="AL38" s="49" t="s">
        <v>520</v>
      </c>
      <c r="AM38" s="49" t="s">
        <v>160</v>
      </c>
      <c r="AN38" s="49" t="s">
        <v>136</v>
      </c>
      <c r="AO38" s="49" t="s">
        <v>136</v>
      </c>
      <c r="AP38" s="49" t="s">
        <v>154</v>
      </c>
      <c r="AQ38" s="49" t="s">
        <v>137</v>
      </c>
      <c r="AR38" s="49">
        <v>-7447</v>
      </c>
      <c r="AS38" s="49" t="s">
        <v>138</v>
      </c>
      <c r="AT38" s="49" t="s">
        <v>525</v>
      </c>
      <c r="AU38" s="89"/>
      <c r="AV38" s="90">
        <v>0.63831018518519</v>
      </c>
      <c r="AW38" s="49" t="s">
        <v>136</v>
      </c>
      <c r="AX38" s="89"/>
      <c r="AY38" s="89"/>
      <c r="AZ38" s="49" t="s">
        <v>136</v>
      </c>
      <c r="BA38" s="49" t="s">
        <v>522</v>
      </c>
      <c r="BB38" s="89">
        <v>45261</v>
      </c>
      <c r="BC38" s="49" t="s">
        <v>136</v>
      </c>
      <c r="BD38" s="49" t="s">
        <v>136</v>
      </c>
      <c r="BE38" s="91">
        <v>0</v>
      </c>
      <c r="BF38" s="49" t="s">
        <v>136</v>
      </c>
      <c r="BG38" s="49" t="s">
        <v>136</v>
      </c>
      <c r="BH38" s="91">
        <v>0</v>
      </c>
      <c r="BI38" s="49" t="s">
        <v>136</v>
      </c>
      <c r="BJ38" s="89"/>
      <c r="BK38" s="49" t="s">
        <v>136</v>
      </c>
      <c r="BL38" s="49" t="s">
        <v>139</v>
      </c>
      <c r="BM38" s="49" t="s">
        <v>136</v>
      </c>
      <c r="BN38" s="92">
        <v>7</v>
      </c>
      <c r="BO38" s="49" t="s">
        <v>136</v>
      </c>
      <c r="BP38" s="89">
        <v>45247</v>
      </c>
      <c r="BQ38" s="49" t="s">
        <v>140</v>
      </c>
      <c r="BR38" s="49" t="s">
        <v>239</v>
      </c>
      <c r="BS38" s="49" t="s">
        <v>240</v>
      </c>
      <c r="BT38" s="49" t="s">
        <v>136</v>
      </c>
      <c r="BU38" s="49" t="s">
        <v>241</v>
      </c>
      <c r="BV38" s="49" t="s">
        <v>136</v>
      </c>
      <c r="BW38" s="49" t="s">
        <v>136</v>
      </c>
      <c r="BX38" s="49" t="s">
        <v>136</v>
      </c>
      <c r="BY38" s="49" t="s">
        <v>136</v>
      </c>
      <c r="BZ38" s="49" t="s">
        <v>151</v>
      </c>
      <c r="CA38" s="49" t="s">
        <v>136</v>
      </c>
      <c r="CB38" s="49" t="s">
        <v>136</v>
      </c>
      <c r="CC38" s="92">
        <v>1</v>
      </c>
      <c r="CD38" t="s">
        <v>141</v>
      </c>
      <c r="CE38" t="s">
        <v>141</v>
      </c>
      <c r="CF38" s="53">
        <v>14</v>
      </c>
      <c r="CG38" s="53">
        <v>20</v>
      </c>
      <c r="CH38" s="53" t="s">
        <v>143</v>
      </c>
      <c r="CI38" s="53" t="s">
        <v>143</v>
      </c>
      <c r="CJ38" s="53" t="s">
        <v>511</v>
      </c>
      <c r="CK38" s="53">
        <v>4101222</v>
      </c>
      <c r="CL38" s="53" t="s">
        <v>234</v>
      </c>
      <c r="CM38" s="52" t="s">
        <v>234</v>
      </c>
      <c r="CN38" s="52" t="s">
        <v>235</v>
      </c>
      <c r="CO38" s="52" t="s">
        <v>236</v>
      </c>
      <c r="CP38" s="52"/>
      <c r="CR38" s="53">
        <v>30</v>
      </c>
      <c r="CS38" s="53" t="s">
        <v>143</v>
      </c>
      <c r="CT38" s="46"/>
    </row>
    <row r="39" spans="1:98" hidden="1" x14ac:dyDescent="0.35">
      <c r="A39" s="49">
        <v>1041</v>
      </c>
      <c r="B39" s="49">
        <v>5101687090</v>
      </c>
      <c r="C39" s="49">
        <v>2024</v>
      </c>
      <c r="D39" s="49">
        <v>5</v>
      </c>
      <c r="E39" s="89">
        <v>45251</v>
      </c>
      <c r="F39" s="89">
        <v>45251</v>
      </c>
      <c r="G39" s="89">
        <v>45245</v>
      </c>
      <c r="H39" s="49" t="s">
        <v>145</v>
      </c>
      <c r="I39" s="49" t="s">
        <v>526</v>
      </c>
      <c r="J39" s="49" t="s">
        <v>263</v>
      </c>
      <c r="K39" s="49" t="s">
        <v>161</v>
      </c>
      <c r="L39" s="49" t="s">
        <v>132</v>
      </c>
      <c r="M39" s="49" t="s">
        <v>133</v>
      </c>
      <c r="N39" s="49" t="s">
        <v>134</v>
      </c>
      <c r="O39" s="49">
        <v>6069285</v>
      </c>
      <c r="P39" s="49" t="s">
        <v>135</v>
      </c>
      <c r="Q39" s="49" t="s">
        <v>527</v>
      </c>
      <c r="R39" s="49" t="s">
        <v>136</v>
      </c>
      <c r="S39" s="49" t="s">
        <v>136</v>
      </c>
      <c r="T39" s="49" t="s">
        <v>136</v>
      </c>
      <c r="U39" s="49" t="s">
        <v>136</v>
      </c>
      <c r="V39" s="49" t="s">
        <v>136</v>
      </c>
      <c r="W39" s="49" t="s">
        <v>136</v>
      </c>
      <c r="X39" s="49" t="s">
        <v>528</v>
      </c>
      <c r="Y39" s="49" t="s">
        <v>149</v>
      </c>
      <c r="Z39" s="49" t="s">
        <v>150</v>
      </c>
      <c r="AA39" s="49">
        <v>4111007</v>
      </c>
      <c r="AB39" s="49" t="s">
        <v>187</v>
      </c>
      <c r="AC39" s="49" t="s">
        <v>136</v>
      </c>
      <c r="AD39" s="49" t="s">
        <v>136</v>
      </c>
      <c r="AE39" s="49" t="s">
        <v>136</v>
      </c>
      <c r="AF39" s="49" t="s">
        <v>136</v>
      </c>
      <c r="AG39" s="49" t="s">
        <v>136</v>
      </c>
      <c r="AH39" s="49" t="s">
        <v>136</v>
      </c>
      <c r="AI39" s="49" t="s">
        <v>136</v>
      </c>
      <c r="AJ39" s="49" t="s">
        <v>147</v>
      </c>
      <c r="AK39" s="49" t="s">
        <v>529</v>
      </c>
      <c r="AL39" s="49" t="s">
        <v>409</v>
      </c>
      <c r="AM39" s="49" t="s">
        <v>148</v>
      </c>
      <c r="AN39" s="49" t="s">
        <v>136</v>
      </c>
      <c r="AO39" s="49" t="s">
        <v>136</v>
      </c>
      <c r="AP39" s="49" t="s">
        <v>154</v>
      </c>
      <c r="AQ39" s="49" t="s">
        <v>137</v>
      </c>
      <c r="AR39" s="49">
        <v>-7965.08</v>
      </c>
      <c r="AS39" s="49" t="s">
        <v>146</v>
      </c>
      <c r="AT39" s="49" t="s">
        <v>530</v>
      </c>
      <c r="AU39" s="89">
        <v>45252</v>
      </c>
      <c r="AV39" s="90">
        <v>0.75344907407407002</v>
      </c>
      <c r="AW39" s="49" t="s">
        <v>136</v>
      </c>
      <c r="AX39" s="89"/>
      <c r="AY39" s="89"/>
      <c r="AZ39" s="49" t="s">
        <v>136</v>
      </c>
      <c r="BA39" s="49" t="s">
        <v>531</v>
      </c>
      <c r="BB39" s="89">
        <v>45265</v>
      </c>
      <c r="BC39" s="49" t="s">
        <v>136</v>
      </c>
      <c r="BD39" s="49" t="s">
        <v>136</v>
      </c>
      <c r="BE39" s="91">
        <v>0</v>
      </c>
      <c r="BF39" s="49" t="s">
        <v>136</v>
      </c>
      <c r="BG39" s="49" t="s">
        <v>136</v>
      </c>
      <c r="BH39" s="91">
        <v>0</v>
      </c>
      <c r="BI39" s="49" t="s">
        <v>136</v>
      </c>
      <c r="BJ39" s="89"/>
      <c r="BK39" s="49" t="s">
        <v>136</v>
      </c>
      <c r="BL39" s="49" t="s">
        <v>139</v>
      </c>
      <c r="BM39" s="49" t="s">
        <v>136</v>
      </c>
      <c r="BN39" s="92">
        <v>20</v>
      </c>
      <c r="BO39" s="49" t="s">
        <v>136</v>
      </c>
      <c r="BP39" s="89">
        <v>45245</v>
      </c>
      <c r="BQ39" s="49" t="s">
        <v>140</v>
      </c>
      <c r="BR39" s="49" t="s">
        <v>532</v>
      </c>
      <c r="BS39" s="49" t="s">
        <v>533</v>
      </c>
      <c r="BT39" s="49" t="s">
        <v>136</v>
      </c>
      <c r="BU39" s="49" t="s">
        <v>534</v>
      </c>
      <c r="BV39" s="49" t="s">
        <v>136</v>
      </c>
      <c r="BW39" s="49" t="s">
        <v>136</v>
      </c>
      <c r="BX39" s="49" t="s">
        <v>136</v>
      </c>
      <c r="BY39" s="49" t="s">
        <v>136</v>
      </c>
      <c r="BZ39" s="49" t="s">
        <v>151</v>
      </c>
      <c r="CA39" s="49" t="s">
        <v>136</v>
      </c>
      <c r="CB39" s="49" t="s">
        <v>136</v>
      </c>
      <c r="CC39" s="92">
        <v>1</v>
      </c>
      <c r="CD39" t="s">
        <v>141</v>
      </c>
      <c r="CE39" t="s">
        <v>141</v>
      </c>
      <c r="CF39" s="53">
        <v>20</v>
      </c>
      <c r="CG39" s="53">
        <v>20</v>
      </c>
      <c r="CH39" s="53" t="s">
        <v>143</v>
      </c>
      <c r="CI39" s="53" t="s">
        <v>143</v>
      </c>
      <c r="CJ39" s="53" t="s">
        <v>511</v>
      </c>
      <c r="CK39" s="53">
        <v>4111007</v>
      </c>
      <c r="CL39" s="53" t="s">
        <v>187</v>
      </c>
      <c r="CM39" s="52" t="s">
        <v>187</v>
      </c>
      <c r="CN39" s="52" t="s">
        <v>144</v>
      </c>
      <c r="CO39" s="52" t="s">
        <v>188</v>
      </c>
      <c r="CP39" s="52"/>
      <c r="CR39" s="53">
        <v>30</v>
      </c>
      <c r="CS39" s="53" t="s">
        <v>143</v>
      </c>
      <c r="CT39" s="46"/>
    </row>
    <row r="40" spans="1:98" hidden="1" x14ac:dyDescent="0.35">
      <c r="A40" s="49">
        <v>1041</v>
      </c>
      <c r="B40" s="49">
        <v>5101687163</v>
      </c>
      <c r="C40" s="49">
        <v>2024</v>
      </c>
      <c r="D40" s="49">
        <v>5</v>
      </c>
      <c r="E40" s="89">
        <v>45251</v>
      </c>
      <c r="F40" s="89">
        <v>45251</v>
      </c>
      <c r="G40" s="89">
        <v>45250</v>
      </c>
      <c r="H40" s="49" t="s">
        <v>145</v>
      </c>
      <c r="I40" s="49" t="s">
        <v>535</v>
      </c>
      <c r="J40" s="49" t="s">
        <v>262</v>
      </c>
      <c r="K40" s="49" t="s">
        <v>161</v>
      </c>
      <c r="L40" s="49" t="s">
        <v>132</v>
      </c>
      <c r="M40" s="49" t="s">
        <v>133</v>
      </c>
      <c r="N40" s="49" t="s">
        <v>134</v>
      </c>
      <c r="O40" s="49">
        <v>6106456</v>
      </c>
      <c r="P40" s="49" t="s">
        <v>135</v>
      </c>
      <c r="Q40" s="49" t="s">
        <v>439</v>
      </c>
      <c r="R40" s="49" t="s">
        <v>136</v>
      </c>
      <c r="S40" s="49" t="s">
        <v>136</v>
      </c>
      <c r="T40" s="49" t="s">
        <v>136</v>
      </c>
      <c r="U40" s="49" t="s">
        <v>136</v>
      </c>
      <c r="V40" s="49" t="s">
        <v>136</v>
      </c>
      <c r="W40" s="49" t="s">
        <v>136</v>
      </c>
      <c r="X40" s="49" t="s">
        <v>440</v>
      </c>
      <c r="Y40" s="49" t="s">
        <v>149</v>
      </c>
      <c r="Z40" s="49" t="s">
        <v>150</v>
      </c>
      <c r="AA40" s="49">
        <v>4111059</v>
      </c>
      <c r="AB40" s="49" t="s">
        <v>441</v>
      </c>
      <c r="AC40" s="49" t="s">
        <v>136</v>
      </c>
      <c r="AD40" s="49" t="s">
        <v>136</v>
      </c>
      <c r="AE40" s="49" t="s">
        <v>136</v>
      </c>
      <c r="AF40" s="49" t="s">
        <v>136</v>
      </c>
      <c r="AG40" s="49" t="s">
        <v>136</v>
      </c>
      <c r="AH40" s="49" t="s">
        <v>136</v>
      </c>
      <c r="AI40" s="49" t="s">
        <v>136</v>
      </c>
      <c r="AJ40" s="49" t="s">
        <v>147</v>
      </c>
      <c r="AK40" s="49" t="s">
        <v>442</v>
      </c>
      <c r="AL40" s="49" t="s">
        <v>409</v>
      </c>
      <c r="AM40" s="49" t="s">
        <v>148</v>
      </c>
      <c r="AN40" s="49" t="s">
        <v>136</v>
      </c>
      <c r="AO40" s="49" t="s">
        <v>136</v>
      </c>
      <c r="AP40" s="49" t="s">
        <v>154</v>
      </c>
      <c r="AQ40" s="49" t="s">
        <v>137</v>
      </c>
      <c r="AR40" s="49">
        <v>-7700</v>
      </c>
      <c r="AS40" s="49" t="s">
        <v>146</v>
      </c>
      <c r="AT40" s="49" t="s">
        <v>536</v>
      </c>
      <c r="AU40" s="89">
        <v>45252</v>
      </c>
      <c r="AV40" s="90">
        <v>0.79899305555555999</v>
      </c>
      <c r="AW40" s="49" t="s">
        <v>136</v>
      </c>
      <c r="AX40" s="89"/>
      <c r="AY40" s="89"/>
      <c r="AZ40" s="49" t="s">
        <v>136</v>
      </c>
      <c r="BA40" s="49" t="s">
        <v>537</v>
      </c>
      <c r="BB40" s="89">
        <v>45268</v>
      </c>
      <c r="BC40" s="49" t="s">
        <v>136</v>
      </c>
      <c r="BD40" s="49" t="s">
        <v>136</v>
      </c>
      <c r="BE40" s="91">
        <v>0</v>
      </c>
      <c r="BF40" s="49" t="s">
        <v>136</v>
      </c>
      <c r="BG40" s="49" t="s">
        <v>136</v>
      </c>
      <c r="BH40" s="91">
        <v>0</v>
      </c>
      <c r="BI40" s="49" t="s">
        <v>136</v>
      </c>
      <c r="BJ40" s="89"/>
      <c r="BK40" s="49" t="s">
        <v>136</v>
      </c>
      <c r="BL40" s="49" t="s">
        <v>139</v>
      </c>
      <c r="BM40" s="49" t="s">
        <v>136</v>
      </c>
      <c r="BN40" s="92">
        <v>20</v>
      </c>
      <c r="BO40" s="49" t="s">
        <v>136</v>
      </c>
      <c r="BP40" s="89">
        <v>45250</v>
      </c>
      <c r="BQ40" s="49" t="s">
        <v>140</v>
      </c>
      <c r="BR40" s="49" t="s">
        <v>445</v>
      </c>
      <c r="BS40" s="49" t="s">
        <v>446</v>
      </c>
      <c r="BT40" s="49" t="s">
        <v>136</v>
      </c>
      <c r="BU40" s="49" t="s">
        <v>447</v>
      </c>
      <c r="BV40" s="49" t="s">
        <v>136</v>
      </c>
      <c r="BW40" s="49" t="s">
        <v>136</v>
      </c>
      <c r="BX40" s="49" t="s">
        <v>136</v>
      </c>
      <c r="BY40" s="49" t="s">
        <v>136</v>
      </c>
      <c r="BZ40" s="49" t="s">
        <v>151</v>
      </c>
      <c r="CA40" s="49" t="s">
        <v>136</v>
      </c>
      <c r="CB40" s="49" t="s">
        <v>136</v>
      </c>
      <c r="CC40" s="92">
        <v>1</v>
      </c>
      <c r="CD40" t="s">
        <v>141</v>
      </c>
      <c r="CE40" t="s">
        <v>141</v>
      </c>
      <c r="CF40" s="53">
        <v>18</v>
      </c>
      <c r="CG40" s="53">
        <v>20</v>
      </c>
      <c r="CH40" s="53" t="s">
        <v>143</v>
      </c>
      <c r="CI40" s="53" t="s">
        <v>143</v>
      </c>
      <c r="CJ40" s="53" t="s">
        <v>511</v>
      </c>
      <c r="CK40" s="53">
        <v>4111059</v>
      </c>
      <c r="CL40" s="53" t="s">
        <v>441</v>
      </c>
      <c r="CM40" s="52" t="s">
        <v>441</v>
      </c>
      <c r="CN40" s="52" t="s">
        <v>144</v>
      </c>
      <c r="CO40" s="52" t="s">
        <v>448</v>
      </c>
      <c r="CP40" s="52"/>
      <c r="CR40" s="53">
        <v>30</v>
      </c>
      <c r="CS40" s="53" t="s">
        <v>143</v>
      </c>
      <c r="CT40" s="46"/>
    </row>
    <row r="41" spans="1:98" hidden="1" x14ac:dyDescent="0.35">
      <c r="A41" s="49">
        <v>1041</v>
      </c>
      <c r="B41" s="49">
        <v>5101688839</v>
      </c>
      <c r="C41" s="49">
        <v>2024</v>
      </c>
      <c r="D41" s="49">
        <v>5</v>
      </c>
      <c r="E41" s="89">
        <v>45258</v>
      </c>
      <c r="F41" s="89">
        <v>45258</v>
      </c>
      <c r="G41" s="89">
        <v>45252</v>
      </c>
      <c r="H41" s="49" t="s">
        <v>145</v>
      </c>
      <c r="I41" s="49" t="s">
        <v>538</v>
      </c>
      <c r="J41" s="49" t="s">
        <v>254</v>
      </c>
      <c r="K41" s="49" t="s">
        <v>161</v>
      </c>
      <c r="L41" s="49" t="s">
        <v>132</v>
      </c>
      <c r="M41" s="49" t="s">
        <v>133</v>
      </c>
      <c r="N41" s="49" t="s">
        <v>134</v>
      </c>
      <c r="O41" s="49">
        <v>6020710</v>
      </c>
      <c r="P41" s="49" t="s">
        <v>135</v>
      </c>
      <c r="Q41" s="49" t="s">
        <v>255</v>
      </c>
      <c r="R41" s="49" t="s">
        <v>136</v>
      </c>
      <c r="S41" s="49" t="s">
        <v>136</v>
      </c>
      <c r="T41" s="49" t="s">
        <v>136</v>
      </c>
      <c r="U41" s="49" t="s">
        <v>136</v>
      </c>
      <c r="V41" s="49" t="s">
        <v>136</v>
      </c>
      <c r="W41" s="49" t="s">
        <v>136</v>
      </c>
      <c r="X41" s="49" t="s">
        <v>256</v>
      </c>
      <c r="Y41" s="49" t="s">
        <v>189</v>
      </c>
      <c r="Z41" s="49" t="s">
        <v>190</v>
      </c>
      <c r="AA41" s="49">
        <v>4101222</v>
      </c>
      <c r="AB41" s="49" t="s">
        <v>234</v>
      </c>
      <c r="AC41" s="49" t="s">
        <v>136</v>
      </c>
      <c r="AD41" s="49" t="s">
        <v>136</v>
      </c>
      <c r="AE41" s="49" t="s">
        <v>136</v>
      </c>
      <c r="AF41" s="49" t="s">
        <v>136</v>
      </c>
      <c r="AG41" s="49" t="s">
        <v>136</v>
      </c>
      <c r="AH41" s="49" t="s">
        <v>136</v>
      </c>
      <c r="AI41" s="49" t="s">
        <v>136</v>
      </c>
      <c r="AJ41" s="49" t="s">
        <v>147</v>
      </c>
      <c r="AK41" s="49" t="s">
        <v>332</v>
      </c>
      <c r="AL41" s="49" t="s">
        <v>539</v>
      </c>
      <c r="AM41" s="49" t="s">
        <v>162</v>
      </c>
      <c r="AN41" s="49" t="s">
        <v>136</v>
      </c>
      <c r="AO41" s="49" t="s">
        <v>136</v>
      </c>
      <c r="AP41" s="49" t="s">
        <v>154</v>
      </c>
      <c r="AQ41" s="49" t="s">
        <v>137</v>
      </c>
      <c r="AR41" s="49">
        <v>-25284.6</v>
      </c>
      <c r="AS41" s="49" t="s">
        <v>146</v>
      </c>
      <c r="AT41" s="49" t="s">
        <v>540</v>
      </c>
      <c r="AU41" s="89">
        <v>45259</v>
      </c>
      <c r="AV41" s="90">
        <v>0.63074074074074005</v>
      </c>
      <c r="AW41" s="49" t="s">
        <v>136</v>
      </c>
      <c r="AX41" s="89"/>
      <c r="AY41" s="89"/>
      <c r="AZ41" s="49" t="s">
        <v>136</v>
      </c>
      <c r="BA41" s="49" t="s">
        <v>541</v>
      </c>
      <c r="BB41" s="89">
        <v>45266</v>
      </c>
      <c r="BC41" s="49" t="s">
        <v>136</v>
      </c>
      <c r="BD41" s="49" t="s">
        <v>136</v>
      </c>
      <c r="BE41" s="91">
        <v>0</v>
      </c>
      <c r="BF41" s="49" t="s">
        <v>136</v>
      </c>
      <c r="BG41" s="49" t="s">
        <v>136</v>
      </c>
      <c r="BH41" s="91">
        <v>0</v>
      </c>
      <c r="BI41" s="49" t="s">
        <v>136</v>
      </c>
      <c r="BJ41" s="89"/>
      <c r="BK41" s="49" t="s">
        <v>136</v>
      </c>
      <c r="BL41" s="49" t="s">
        <v>139</v>
      </c>
      <c r="BM41" s="49" t="s">
        <v>136</v>
      </c>
      <c r="BN41" s="92">
        <v>14</v>
      </c>
      <c r="BO41" s="49" t="s">
        <v>136</v>
      </c>
      <c r="BP41" s="89">
        <v>45252</v>
      </c>
      <c r="BQ41" s="49" t="s">
        <v>140</v>
      </c>
      <c r="BR41" s="49" t="s">
        <v>258</v>
      </c>
      <c r="BS41" s="49" t="s">
        <v>259</v>
      </c>
      <c r="BT41" s="49" t="s">
        <v>136</v>
      </c>
      <c r="BU41" s="49" t="s">
        <v>260</v>
      </c>
      <c r="BV41" s="49" t="s">
        <v>136</v>
      </c>
      <c r="BW41" s="49" t="s">
        <v>136</v>
      </c>
      <c r="BX41" s="49" t="s">
        <v>136</v>
      </c>
      <c r="BY41" s="49" t="s">
        <v>136</v>
      </c>
      <c r="BZ41" s="49" t="s">
        <v>151</v>
      </c>
      <c r="CA41" s="49" t="s">
        <v>136</v>
      </c>
      <c r="CB41" s="49" t="s">
        <v>136</v>
      </c>
      <c r="CC41" s="92">
        <v>1</v>
      </c>
      <c r="CD41" t="s">
        <v>141</v>
      </c>
      <c r="CE41" t="s">
        <v>141</v>
      </c>
      <c r="CF41" s="53">
        <v>14</v>
      </c>
      <c r="CG41" s="53">
        <v>20</v>
      </c>
      <c r="CH41" s="53" t="s">
        <v>143</v>
      </c>
      <c r="CI41" s="53" t="s">
        <v>143</v>
      </c>
      <c r="CJ41" s="53" t="s">
        <v>511</v>
      </c>
      <c r="CK41" s="53">
        <v>4101222</v>
      </c>
      <c r="CL41" s="53" t="s">
        <v>234</v>
      </c>
      <c r="CM41" s="52" t="s">
        <v>234</v>
      </c>
      <c r="CN41" s="52" t="s">
        <v>235</v>
      </c>
      <c r="CO41" s="52" t="s">
        <v>253</v>
      </c>
      <c r="CP41" s="52"/>
      <c r="CR41" s="53">
        <v>30</v>
      </c>
      <c r="CS41" s="53" t="s">
        <v>143</v>
      </c>
      <c r="CT41" s="46"/>
    </row>
    <row r="42" spans="1:98" hidden="1" x14ac:dyDescent="0.35">
      <c r="A42" s="49">
        <v>1041</v>
      </c>
      <c r="B42" s="49">
        <v>1900063005</v>
      </c>
      <c r="C42" s="49">
        <v>2024</v>
      </c>
      <c r="D42" s="49">
        <v>6</v>
      </c>
      <c r="E42" s="89">
        <v>45261</v>
      </c>
      <c r="F42" s="89">
        <v>45261</v>
      </c>
      <c r="G42" s="89">
        <v>45268</v>
      </c>
      <c r="H42" s="49" t="s">
        <v>130</v>
      </c>
      <c r="I42" s="49" t="s">
        <v>542</v>
      </c>
      <c r="J42" s="49" t="s">
        <v>131</v>
      </c>
      <c r="K42" s="49" t="s">
        <v>161</v>
      </c>
      <c r="L42" s="49" t="s">
        <v>132</v>
      </c>
      <c r="M42" s="49" t="s">
        <v>133</v>
      </c>
      <c r="N42" s="49" t="s">
        <v>134</v>
      </c>
      <c r="O42" s="49">
        <v>6163704</v>
      </c>
      <c r="P42" s="49" t="s">
        <v>135</v>
      </c>
      <c r="Q42" s="49" t="s">
        <v>180</v>
      </c>
      <c r="R42" s="49" t="s">
        <v>136</v>
      </c>
      <c r="S42" s="49" t="s">
        <v>136</v>
      </c>
      <c r="T42" s="49" t="s">
        <v>136</v>
      </c>
      <c r="U42" s="49" t="s">
        <v>136</v>
      </c>
      <c r="V42" s="49" t="s">
        <v>136</v>
      </c>
      <c r="W42" s="49" t="s">
        <v>136</v>
      </c>
      <c r="X42" s="49" t="s">
        <v>181</v>
      </c>
      <c r="Y42" s="49" t="s">
        <v>149</v>
      </c>
      <c r="Z42" s="49" t="s">
        <v>150</v>
      </c>
      <c r="AA42" s="49">
        <v>4111041</v>
      </c>
      <c r="AB42" s="49" t="s">
        <v>543</v>
      </c>
      <c r="AC42" s="49" t="s">
        <v>136</v>
      </c>
      <c r="AD42" s="49" t="s">
        <v>136</v>
      </c>
      <c r="AE42" s="49" t="s">
        <v>136</v>
      </c>
      <c r="AF42" s="49" t="s">
        <v>136</v>
      </c>
      <c r="AG42" s="49" t="s">
        <v>136</v>
      </c>
      <c r="AH42" s="49" t="s">
        <v>136</v>
      </c>
      <c r="AI42" s="49" t="s">
        <v>136</v>
      </c>
      <c r="AJ42" s="49" t="s">
        <v>147</v>
      </c>
      <c r="AK42" s="49" t="s">
        <v>544</v>
      </c>
      <c r="AL42" s="49" t="s">
        <v>545</v>
      </c>
      <c r="AM42" s="49" t="s">
        <v>162</v>
      </c>
      <c r="AN42" s="49" t="s">
        <v>136</v>
      </c>
      <c r="AO42" s="49" t="s">
        <v>136</v>
      </c>
      <c r="AP42" s="49" t="s">
        <v>154</v>
      </c>
      <c r="AQ42" s="49" t="s">
        <v>137</v>
      </c>
      <c r="AR42" s="49">
        <v>-1250</v>
      </c>
      <c r="AS42" s="49" t="s">
        <v>138</v>
      </c>
      <c r="AT42" s="49" t="s">
        <v>546</v>
      </c>
      <c r="AU42" s="89"/>
      <c r="AV42" s="90">
        <v>0.51201388888888999</v>
      </c>
      <c r="AW42" s="49" t="s">
        <v>136</v>
      </c>
      <c r="AX42" s="89"/>
      <c r="AY42" s="89"/>
      <c r="AZ42" s="49" t="s">
        <v>136</v>
      </c>
      <c r="BA42" s="49" t="s">
        <v>547</v>
      </c>
      <c r="BB42" s="89">
        <v>45282</v>
      </c>
      <c r="BC42" s="49" t="s">
        <v>136</v>
      </c>
      <c r="BD42" s="49" t="s">
        <v>136</v>
      </c>
      <c r="BE42" s="91">
        <v>0</v>
      </c>
      <c r="BF42" s="49" t="s">
        <v>136</v>
      </c>
      <c r="BG42" s="49" t="s">
        <v>136</v>
      </c>
      <c r="BH42" s="91">
        <v>0</v>
      </c>
      <c r="BI42" s="49" t="s">
        <v>136</v>
      </c>
      <c r="BJ42" s="89"/>
      <c r="BK42" s="49" t="s">
        <v>136</v>
      </c>
      <c r="BL42" s="49" t="s">
        <v>139</v>
      </c>
      <c r="BM42" s="49" t="s">
        <v>136</v>
      </c>
      <c r="BN42" s="92">
        <v>14</v>
      </c>
      <c r="BO42" s="49" t="s">
        <v>136</v>
      </c>
      <c r="BP42" s="89">
        <v>45268</v>
      </c>
      <c r="BQ42" s="49" t="s">
        <v>140</v>
      </c>
      <c r="BR42" s="49" t="s">
        <v>182</v>
      </c>
      <c r="BS42" s="49" t="s">
        <v>183</v>
      </c>
      <c r="BT42" s="49" t="s">
        <v>136</v>
      </c>
      <c r="BU42" s="49" t="s">
        <v>184</v>
      </c>
      <c r="BV42" s="49" t="s">
        <v>136</v>
      </c>
      <c r="BW42" s="49" t="s">
        <v>136</v>
      </c>
      <c r="BX42" s="49" t="s">
        <v>136</v>
      </c>
      <c r="BY42" s="49" t="s">
        <v>136</v>
      </c>
      <c r="BZ42" s="49" t="s">
        <v>151</v>
      </c>
      <c r="CA42" s="49" t="s">
        <v>136</v>
      </c>
      <c r="CB42" s="49" t="s">
        <v>136</v>
      </c>
      <c r="CC42" s="92">
        <v>1</v>
      </c>
      <c r="CD42" t="s">
        <v>141</v>
      </c>
      <c r="CE42" t="s">
        <v>141</v>
      </c>
      <c r="CF42" s="53">
        <v>14</v>
      </c>
      <c r="CG42" s="53">
        <v>20</v>
      </c>
      <c r="CH42" s="53" t="s">
        <v>143</v>
      </c>
      <c r="CI42" s="53" t="s">
        <v>143</v>
      </c>
      <c r="CJ42" s="53" t="s">
        <v>511</v>
      </c>
      <c r="CK42" s="53">
        <v>4111041</v>
      </c>
      <c r="CL42" s="53" t="s">
        <v>543</v>
      </c>
      <c r="CM42" s="52" t="s">
        <v>543</v>
      </c>
      <c r="CN42" s="52" t="s">
        <v>144</v>
      </c>
      <c r="CO42" s="52" t="s">
        <v>152</v>
      </c>
      <c r="CP42" s="52"/>
      <c r="CR42" s="53">
        <v>30</v>
      </c>
      <c r="CS42" s="53" t="s">
        <v>143</v>
      </c>
      <c r="CT42" s="46"/>
    </row>
    <row r="43" spans="1:98" hidden="1" x14ac:dyDescent="0.35">
      <c r="A43" s="49">
        <v>1041</v>
      </c>
      <c r="B43" s="49">
        <v>1900063045</v>
      </c>
      <c r="C43" s="49">
        <v>2024</v>
      </c>
      <c r="D43" s="49">
        <v>6</v>
      </c>
      <c r="E43" s="89">
        <v>45266</v>
      </c>
      <c r="F43" s="89">
        <v>45265</v>
      </c>
      <c r="G43" s="89">
        <v>45265</v>
      </c>
      <c r="H43" s="49" t="s">
        <v>130</v>
      </c>
      <c r="I43" s="49" t="s">
        <v>548</v>
      </c>
      <c r="J43" s="49" t="s">
        <v>131</v>
      </c>
      <c r="K43" s="49" t="s">
        <v>161</v>
      </c>
      <c r="L43" s="49" t="s">
        <v>132</v>
      </c>
      <c r="M43" s="49" t="s">
        <v>133</v>
      </c>
      <c r="N43" s="49" t="s">
        <v>134</v>
      </c>
      <c r="O43" s="49">
        <v>6158717</v>
      </c>
      <c r="P43" s="49" t="s">
        <v>135</v>
      </c>
      <c r="Q43" s="49" t="s">
        <v>220</v>
      </c>
      <c r="R43" s="49" t="s">
        <v>136</v>
      </c>
      <c r="S43" s="49" t="s">
        <v>136</v>
      </c>
      <c r="T43" s="49" t="s">
        <v>136</v>
      </c>
      <c r="U43" s="49" t="s">
        <v>136</v>
      </c>
      <c r="V43" s="49" t="s">
        <v>136</v>
      </c>
      <c r="W43" s="49" t="s">
        <v>136</v>
      </c>
      <c r="X43" s="49" t="s">
        <v>244</v>
      </c>
      <c r="Y43" s="49" t="s">
        <v>149</v>
      </c>
      <c r="Z43" s="49" t="s">
        <v>150</v>
      </c>
      <c r="AA43" s="49">
        <v>4111057</v>
      </c>
      <c r="AB43" s="49" t="s">
        <v>549</v>
      </c>
      <c r="AC43" s="49" t="s">
        <v>136</v>
      </c>
      <c r="AD43" s="49" t="s">
        <v>136</v>
      </c>
      <c r="AE43" s="49" t="s">
        <v>136</v>
      </c>
      <c r="AF43" s="49" t="s">
        <v>136</v>
      </c>
      <c r="AG43" s="49" t="s">
        <v>136</v>
      </c>
      <c r="AH43" s="49" t="s">
        <v>136</v>
      </c>
      <c r="AI43" s="49" t="s">
        <v>136</v>
      </c>
      <c r="AJ43" s="49" t="s">
        <v>147</v>
      </c>
      <c r="AK43" s="49" t="s">
        <v>550</v>
      </c>
      <c r="AL43" s="49" t="s">
        <v>551</v>
      </c>
      <c r="AM43" s="49" t="s">
        <v>148</v>
      </c>
      <c r="AN43" s="49" t="s">
        <v>136</v>
      </c>
      <c r="AO43" s="49" t="s">
        <v>136</v>
      </c>
      <c r="AP43" s="49" t="s">
        <v>154</v>
      </c>
      <c r="AQ43" s="49" t="s">
        <v>137</v>
      </c>
      <c r="AR43" s="49">
        <v>-770</v>
      </c>
      <c r="AS43" s="49" t="s">
        <v>138</v>
      </c>
      <c r="AT43" s="49" t="s">
        <v>552</v>
      </c>
      <c r="AU43" s="89"/>
      <c r="AV43" s="90">
        <v>0.52334490740741002</v>
      </c>
      <c r="AW43" s="49" t="s">
        <v>136</v>
      </c>
      <c r="AX43" s="89"/>
      <c r="AY43" s="89"/>
      <c r="AZ43" s="49" t="s">
        <v>136</v>
      </c>
      <c r="BA43" s="49" t="s">
        <v>553</v>
      </c>
      <c r="BB43" s="89">
        <v>45282</v>
      </c>
      <c r="BC43" s="49" t="s">
        <v>136</v>
      </c>
      <c r="BD43" s="49" t="s">
        <v>136</v>
      </c>
      <c r="BE43" s="91">
        <v>0</v>
      </c>
      <c r="BF43" s="49" t="s">
        <v>136</v>
      </c>
      <c r="BG43" s="49" t="s">
        <v>136</v>
      </c>
      <c r="BH43" s="91">
        <v>0</v>
      </c>
      <c r="BI43" s="49" t="s">
        <v>136</v>
      </c>
      <c r="BJ43" s="89"/>
      <c r="BK43" s="49" t="s">
        <v>136</v>
      </c>
      <c r="BL43" s="49" t="s">
        <v>139</v>
      </c>
      <c r="BM43" s="49" t="s">
        <v>136</v>
      </c>
      <c r="BN43" s="92">
        <v>20</v>
      </c>
      <c r="BO43" s="49" t="s">
        <v>136</v>
      </c>
      <c r="BP43" s="89">
        <v>45265</v>
      </c>
      <c r="BQ43" s="49" t="s">
        <v>140</v>
      </c>
      <c r="BR43" s="49" t="s">
        <v>245</v>
      </c>
      <c r="BS43" s="49" t="s">
        <v>246</v>
      </c>
      <c r="BT43" s="49" t="s">
        <v>136</v>
      </c>
      <c r="BU43" s="49" t="s">
        <v>222</v>
      </c>
      <c r="BV43" s="49" t="s">
        <v>136</v>
      </c>
      <c r="BW43" s="49" t="s">
        <v>136</v>
      </c>
      <c r="BX43" s="49" t="s">
        <v>136</v>
      </c>
      <c r="BY43" s="49" t="s">
        <v>136</v>
      </c>
      <c r="BZ43" s="49" t="s">
        <v>151</v>
      </c>
      <c r="CA43" s="49" t="s">
        <v>136</v>
      </c>
      <c r="CB43" s="49" t="s">
        <v>136</v>
      </c>
      <c r="CC43" s="92">
        <v>1</v>
      </c>
      <c r="CD43" t="s">
        <v>141</v>
      </c>
      <c r="CE43" t="s">
        <v>141</v>
      </c>
      <c r="CF43" s="53">
        <v>17</v>
      </c>
      <c r="CG43" s="53">
        <v>20</v>
      </c>
      <c r="CH43" s="53" t="s">
        <v>143</v>
      </c>
      <c r="CI43" s="53" t="s">
        <v>143</v>
      </c>
      <c r="CJ43" s="53" t="s">
        <v>511</v>
      </c>
      <c r="CK43" s="53">
        <v>4111057</v>
      </c>
      <c r="CL43" s="53" t="s">
        <v>549</v>
      </c>
      <c r="CM43" s="52" t="s">
        <v>549</v>
      </c>
      <c r="CN43" s="52" t="s">
        <v>144</v>
      </c>
      <c r="CO43" s="52" t="s">
        <v>152</v>
      </c>
      <c r="CP43" s="52"/>
      <c r="CR43" s="53">
        <v>30</v>
      </c>
      <c r="CS43" s="53" t="s">
        <v>143</v>
      </c>
      <c r="CT43" s="46"/>
    </row>
    <row r="44" spans="1:98" hidden="1" x14ac:dyDescent="0.35">
      <c r="A44" s="49">
        <v>1041</v>
      </c>
      <c r="B44" s="49">
        <v>1900063047</v>
      </c>
      <c r="C44" s="49">
        <v>2024</v>
      </c>
      <c r="D44" s="49">
        <v>6</v>
      </c>
      <c r="E44" s="89">
        <v>45266</v>
      </c>
      <c r="F44" s="89">
        <v>45266</v>
      </c>
      <c r="G44" s="89">
        <v>45257</v>
      </c>
      <c r="H44" s="49" t="s">
        <v>130</v>
      </c>
      <c r="I44" s="49" t="s">
        <v>554</v>
      </c>
      <c r="J44" s="49" t="s">
        <v>131</v>
      </c>
      <c r="K44" s="49" t="s">
        <v>161</v>
      </c>
      <c r="L44" s="49" t="s">
        <v>132</v>
      </c>
      <c r="M44" s="49" t="s">
        <v>133</v>
      </c>
      <c r="N44" s="49" t="s">
        <v>134</v>
      </c>
      <c r="O44" s="49">
        <v>6198356</v>
      </c>
      <c r="P44" s="49" t="s">
        <v>135</v>
      </c>
      <c r="Q44" s="49" t="s">
        <v>555</v>
      </c>
      <c r="R44" s="49" t="s">
        <v>136</v>
      </c>
      <c r="S44" s="49" t="s">
        <v>136</v>
      </c>
      <c r="T44" s="49" t="s">
        <v>136</v>
      </c>
      <c r="U44" s="49" t="s">
        <v>136</v>
      </c>
      <c r="V44" s="49" t="s">
        <v>136</v>
      </c>
      <c r="W44" s="49" t="s">
        <v>136</v>
      </c>
      <c r="X44" s="49" t="s">
        <v>556</v>
      </c>
      <c r="Y44" s="49" t="s">
        <v>155</v>
      </c>
      <c r="Z44" s="49" t="s">
        <v>156</v>
      </c>
      <c r="AA44" s="49">
        <v>4103122</v>
      </c>
      <c r="AB44" s="49" t="s">
        <v>557</v>
      </c>
      <c r="AC44" s="49" t="s">
        <v>136</v>
      </c>
      <c r="AD44" s="49" t="s">
        <v>136</v>
      </c>
      <c r="AE44" s="49" t="s">
        <v>136</v>
      </c>
      <c r="AF44" s="49" t="s">
        <v>136</v>
      </c>
      <c r="AG44" s="49" t="s">
        <v>136</v>
      </c>
      <c r="AH44" s="49" t="s">
        <v>136</v>
      </c>
      <c r="AI44" s="49" t="s">
        <v>136</v>
      </c>
      <c r="AJ44" s="49" t="s">
        <v>147</v>
      </c>
      <c r="AK44" s="49" t="s">
        <v>558</v>
      </c>
      <c r="AL44" s="49" t="s">
        <v>559</v>
      </c>
      <c r="AM44" s="49" t="s">
        <v>158</v>
      </c>
      <c r="AN44" s="49" t="s">
        <v>136</v>
      </c>
      <c r="AO44" s="49" t="s">
        <v>136</v>
      </c>
      <c r="AP44" s="49" t="s">
        <v>154</v>
      </c>
      <c r="AQ44" s="49" t="s">
        <v>137</v>
      </c>
      <c r="AR44" s="49">
        <v>-4950</v>
      </c>
      <c r="AS44" s="49" t="s">
        <v>138</v>
      </c>
      <c r="AT44" s="49" t="s">
        <v>560</v>
      </c>
      <c r="AU44" s="89"/>
      <c r="AV44" s="90">
        <v>0.53754629629630002</v>
      </c>
      <c r="AW44" s="49" t="s">
        <v>136</v>
      </c>
      <c r="AX44" s="89"/>
      <c r="AY44" s="89"/>
      <c r="AZ44" s="49" t="s">
        <v>136</v>
      </c>
      <c r="BA44" s="49" t="s">
        <v>561</v>
      </c>
      <c r="BB44" s="89">
        <v>45267</v>
      </c>
      <c r="BC44" s="49" t="s">
        <v>136</v>
      </c>
      <c r="BD44" s="49" t="s">
        <v>136</v>
      </c>
      <c r="BE44" s="91">
        <v>0</v>
      </c>
      <c r="BF44" s="49" t="s">
        <v>136</v>
      </c>
      <c r="BG44" s="49" t="s">
        <v>136</v>
      </c>
      <c r="BH44" s="91">
        <v>0</v>
      </c>
      <c r="BI44" s="49" t="s">
        <v>136</v>
      </c>
      <c r="BJ44" s="89"/>
      <c r="BK44" s="49" t="s">
        <v>136</v>
      </c>
      <c r="BL44" s="49" t="s">
        <v>139</v>
      </c>
      <c r="BM44" s="49" t="s">
        <v>136</v>
      </c>
      <c r="BN44" s="92">
        <v>0</v>
      </c>
      <c r="BO44" s="49" t="s">
        <v>136</v>
      </c>
      <c r="BP44" s="89">
        <v>45257</v>
      </c>
      <c r="BQ44" s="49" t="s">
        <v>140</v>
      </c>
      <c r="BR44" s="49" t="s">
        <v>258</v>
      </c>
      <c r="BS44" s="49" t="s">
        <v>562</v>
      </c>
      <c r="BT44" s="49" t="s">
        <v>136</v>
      </c>
      <c r="BU44" s="49" t="s">
        <v>563</v>
      </c>
      <c r="BV44" s="49" t="s">
        <v>136</v>
      </c>
      <c r="BW44" s="49" t="s">
        <v>136</v>
      </c>
      <c r="BX44" s="49" t="s">
        <v>136</v>
      </c>
      <c r="BY44" s="49" t="s">
        <v>136</v>
      </c>
      <c r="BZ44" s="49" t="s">
        <v>151</v>
      </c>
      <c r="CA44" s="49" t="s">
        <v>136</v>
      </c>
      <c r="CB44" s="49" t="s">
        <v>136</v>
      </c>
      <c r="CC44" s="92">
        <v>1</v>
      </c>
      <c r="CD44" t="s">
        <v>141</v>
      </c>
      <c r="CE44" t="s">
        <v>141</v>
      </c>
      <c r="CF44" s="53">
        <v>10</v>
      </c>
      <c r="CG44" s="53">
        <v>20</v>
      </c>
      <c r="CH44" s="53" t="s">
        <v>143</v>
      </c>
      <c r="CI44" s="53" t="s">
        <v>143</v>
      </c>
      <c r="CJ44" s="53" t="s">
        <v>511</v>
      </c>
      <c r="CK44" s="53">
        <v>4103122</v>
      </c>
      <c r="CL44" s="53" t="s">
        <v>557</v>
      </c>
      <c r="CM44" s="52" t="s">
        <v>557</v>
      </c>
      <c r="CN44" s="52" t="s">
        <v>157</v>
      </c>
      <c r="CO44" s="52" t="s">
        <v>564</v>
      </c>
      <c r="CP44" s="52"/>
      <c r="CR44" s="53">
        <v>30</v>
      </c>
      <c r="CS44" s="53" t="s">
        <v>143</v>
      </c>
      <c r="CT44" s="46"/>
    </row>
    <row r="45" spans="1:98" hidden="1" x14ac:dyDescent="0.35">
      <c r="A45" s="49">
        <v>1041</v>
      </c>
      <c r="B45" s="49">
        <v>1900063082</v>
      </c>
      <c r="C45" s="49">
        <v>2024</v>
      </c>
      <c r="D45" s="49">
        <v>6</v>
      </c>
      <c r="E45" s="89">
        <v>45273</v>
      </c>
      <c r="F45" s="89">
        <v>45273</v>
      </c>
      <c r="G45" s="89">
        <v>45266</v>
      </c>
      <c r="H45" s="49" t="s">
        <v>130</v>
      </c>
      <c r="I45" s="49" t="s">
        <v>565</v>
      </c>
      <c r="J45" s="49" t="s">
        <v>131</v>
      </c>
      <c r="K45" s="49" t="s">
        <v>161</v>
      </c>
      <c r="L45" s="49" t="s">
        <v>132</v>
      </c>
      <c r="M45" s="49" t="s">
        <v>133</v>
      </c>
      <c r="N45" s="49" t="s">
        <v>134</v>
      </c>
      <c r="O45" s="49">
        <v>6065512</v>
      </c>
      <c r="P45" s="49" t="s">
        <v>135</v>
      </c>
      <c r="Q45" s="49" t="s">
        <v>566</v>
      </c>
      <c r="R45" s="49" t="s">
        <v>136</v>
      </c>
      <c r="S45" s="49" t="s">
        <v>136</v>
      </c>
      <c r="T45" s="49" t="s">
        <v>136</v>
      </c>
      <c r="U45" s="49" t="s">
        <v>136</v>
      </c>
      <c r="V45" s="49" t="s">
        <v>136</v>
      </c>
      <c r="W45" s="49" t="s">
        <v>136</v>
      </c>
      <c r="X45" s="49" t="s">
        <v>567</v>
      </c>
      <c r="Y45" s="49" t="s">
        <v>149</v>
      </c>
      <c r="Z45" s="49" t="s">
        <v>150</v>
      </c>
      <c r="AA45" s="49">
        <v>4111053</v>
      </c>
      <c r="AB45" s="49" t="s">
        <v>266</v>
      </c>
      <c r="AC45" s="49" t="s">
        <v>136</v>
      </c>
      <c r="AD45" s="49" t="s">
        <v>136</v>
      </c>
      <c r="AE45" s="49" t="s">
        <v>136</v>
      </c>
      <c r="AF45" s="49" t="s">
        <v>136</v>
      </c>
      <c r="AG45" s="49" t="s">
        <v>136</v>
      </c>
      <c r="AH45" s="49" t="s">
        <v>136</v>
      </c>
      <c r="AI45" s="49" t="s">
        <v>136</v>
      </c>
      <c r="AJ45" s="49" t="s">
        <v>147</v>
      </c>
      <c r="AK45" s="49" t="s">
        <v>568</v>
      </c>
      <c r="AL45" s="49" t="s">
        <v>569</v>
      </c>
      <c r="AM45" s="49" t="s">
        <v>160</v>
      </c>
      <c r="AN45" s="49" t="s">
        <v>136</v>
      </c>
      <c r="AO45" s="49" t="s">
        <v>136</v>
      </c>
      <c r="AP45" s="49" t="s">
        <v>154</v>
      </c>
      <c r="AQ45" s="49" t="s">
        <v>137</v>
      </c>
      <c r="AR45" s="49">
        <v>-350</v>
      </c>
      <c r="AS45" s="49" t="s">
        <v>138</v>
      </c>
      <c r="AT45" s="49" t="s">
        <v>570</v>
      </c>
      <c r="AU45" s="89"/>
      <c r="AV45" s="90">
        <v>0.62940972222222002</v>
      </c>
      <c r="AW45" s="49" t="s">
        <v>136</v>
      </c>
      <c r="AX45" s="89"/>
      <c r="AY45" s="89"/>
      <c r="AZ45" s="49" t="s">
        <v>136</v>
      </c>
      <c r="BA45" s="49" t="s">
        <v>571</v>
      </c>
      <c r="BB45" s="89">
        <v>45274</v>
      </c>
      <c r="BC45" s="49" t="s">
        <v>136</v>
      </c>
      <c r="BD45" s="49" t="s">
        <v>136</v>
      </c>
      <c r="BE45" s="91">
        <v>0</v>
      </c>
      <c r="BF45" s="49" t="s">
        <v>136</v>
      </c>
      <c r="BG45" s="49" t="s">
        <v>136</v>
      </c>
      <c r="BH45" s="91">
        <v>0</v>
      </c>
      <c r="BI45" s="49" t="s">
        <v>136</v>
      </c>
      <c r="BJ45" s="89"/>
      <c r="BK45" s="49" t="s">
        <v>136</v>
      </c>
      <c r="BL45" s="49" t="s">
        <v>139</v>
      </c>
      <c r="BM45" s="49" t="s">
        <v>136</v>
      </c>
      <c r="BN45" s="92">
        <v>7</v>
      </c>
      <c r="BO45" s="49" t="s">
        <v>136</v>
      </c>
      <c r="BP45" s="89">
        <v>45266</v>
      </c>
      <c r="BQ45" s="49" t="s">
        <v>140</v>
      </c>
      <c r="BR45" s="49" t="s">
        <v>572</v>
      </c>
      <c r="BS45" s="49" t="s">
        <v>573</v>
      </c>
      <c r="BT45" s="49" t="s">
        <v>136</v>
      </c>
      <c r="BU45" s="49" t="s">
        <v>574</v>
      </c>
      <c r="BV45" s="49" t="s">
        <v>136</v>
      </c>
      <c r="BW45" s="49" t="s">
        <v>136</v>
      </c>
      <c r="BX45" s="49" t="s">
        <v>136</v>
      </c>
      <c r="BY45" s="49" t="s">
        <v>136</v>
      </c>
      <c r="BZ45" s="49" t="s">
        <v>151</v>
      </c>
      <c r="CA45" s="49" t="s">
        <v>136</v>
      </c>
      <c r="CB45" s="49" t="s">
        <v>136</v>
      </c>
      <c r="CC45" s="92">
        <v>1</v>
      </c>
      <c r="CD45" t="s">
        <v>141</v>
      </c>
      <c r="CE45" t="s">
        <v>141</v>
      </c>
      <c r="CF45" s="53">
        <v>8</v>
      </c>
      <c r="CG45" s="53">
        <v>20</v>
      </c>
      <c r="CH45" s="53" t="s">
        <v>143</v>
      </c>
      <c r="CI45" s="53" t="s">
        <v>143</v>
      </c>
      <c r="CJ45" s="53" t="s">
        <v>511</v>
      </c>
      <c r="CK45" s="53">
        <v>4111053</v>
      </c>
      <c r="CL45" s="53" t="s">
        <v>266</v>
      </c>
      <c r="CM45" s="52" t="s">
        <v>266</v>
      </c>
      <c r="CN45" s="52" t="s">
        <v>144</v>
      </c>
      <c r="CO45" s="52" t="s">
        <v>192</v>
      </c>
      <c r="CP45" s="52"/>
      <c r="CR45" s="53">
        <v>30</v>
      </c>
      <c r="CS45" s="53" t="s">
        <v>143</v>
      </c>
      <c r="CT45" s="46"/>
    </row>
    <row r="46" spans="1:98" hidden="1" x14ac:dyDescent="0.35">
      <c r="A46" s="49">
        <v>1041</v>
      </c>
      <c r="B46" s="49">
        <v>1900063141</v>
      </c>
      <c r="C46" s="49">
        <v>2024</v>
      </c>
      <c r="D46" s="49">
        <v>6</v>
      </c>
      <c r="E46" s="89">
        <v>45278</v>
      </c>
      <c r="F46" s="89">
        <v>45275</v>
      </c>
      <c r="G46" s="89">
        <v>45268</v>
      </c>
      <c r="H46" s="49" t="s">
        <v>130</v>
      </c>
      <c r="I46" s="49" t="s">
        <v>575</v>
      </c>
      <c r="J46" s="49" t="s">
        <v>131</v>
      </c>
      <c r="K46" s="49" t="s">
        <v>161</v>
      </c>
      <c r="L46" s="49" t="s">
        <v>132</v>
      </c>
      <c r="M46" s="49" t="s">
        <v>133</v>
      </c>
      <c r="N46" s="49" t="s">
        <v>134</v>
      </c>
      <c r="O46" s="49">
        <v>6072495</v>
      </c>
      <c r="P46" s="49" t="s">
        <v>135</v>
      </c>
      <c r="Q46" s="49" t="s">
        <v>166</v>
      </c>
      <c r="R46" s="49" t="s">
        <v>136</v>
      </c>
      <c r="S46" s="49" t="s">
        <v>136</v>
      </c>
      <c r="T46" s="49" t="s">
        <v>136</v>
      </c>
      <c r="U46" s="49" t="s">
        <v>136</v>
      </c>
      <c r="V46" s="49" t="s">
        <v>136</v>
      </c>
      <c r="W46" s="49" t="s">
        <v>136</v>
      </c>
      <c r="X46" s="49" t="s">
        <v>167</v>
      </c>
      <c r="Y46" s="49" t="s">
        <v>168</v>
      </c>
      <c r="Z46" s="49" t="s">
        <v>169</v>
      </c>
      <c r="AA46" s="49">
        <v>4100007</v>
      </c>
      <c r="AB46" s="49" t="s">
        <v>170</v>
      </c>
      <c r="AC46" s="49" t="s">
        <v>136</v>
      </c>
      <c r="AD46" s="49" t="s">
        <v>136</v>
      </c>
      <c r="AE46" s="49" t="s">
        <v>136</v>
      </c>
      <c r="AF46" s="49" t="s">
        <v>136</v>
      </c>
      <c r="AG46" s="49" t="s">
        <v>136</v>
      </c>
      <c r="AH46" s="49" t="s">
        <v>136</v>
      </c>
      <c r="AI46" s="49" t="s">
        <v>136</v>
      </c>
      <c r="AJ46" s="49" t="s">
        <v>147</v>
      </c>
      <c r="AK46" s="49" t="s">
        <v>576</v>
      </c>
      <c r="AL46" s="49" t="s">
        <v>577</v>
      </c>
      <c r="AM46" s="49" t="s">
        <v>578</v>
      </c>
      <c r="AN46" s="49" t="s">
        <v>136</v>
      </c>
      <c r="AO46" s="49" t="s">
        <v>136</v>
      </c>
      <c r="AP46" s="49" t="s">
        <v>154</v>
      </c>
      <c r="AQ46" s="49" t="s">
        <v>137</v>
      </c>
      <c r="AR46" s="49">
        <v>-528</v>
      </c>
      <c r="AS46" s="49" t="s">
        <v>138</v>
      </c>
      <c r="AT46" s="49" t="s">
        <v>579</v>
      </c>
      <c r="AU46" s="89"/>
      <c r="AV46" s="90">
        <v>0.34832175925926001</v>
      </c>
      <c r="AW46" s="49" t="s">
        <v>136</v>
      </c>
      <c r="AX46" s="89"/>
      <c r="AY46" s="89"/>
      <c r="AZ46" s="49" t="s">
        <v>136</v>
      </c>
      <c r="BA46" s="49" t="s">
        <v>580</v>
      </c>
      <c r="BB46" s="89">
        <v>45282</v>
      </c>
      <c r="BC46" s="49" t="s">
        <v>136</v>
      </c>
      <c r="BD46" s="49" t="s">
        <v>136</v>
      </c>
      <c r="BE46" s="91">
        <v>0</v>
      </c>
      <c r="BF46" s="49" t="s">
        <v>136</v>
      </c>
      <c r="BG46" s="49" t="s">
        <v>136</v>
      </c>
      <c r="BH46" s="91">
        <v>0</v>
      </c>
      <c r="BI46" s="49" t="s">
        <v>136</v>
      </c>
      <c r="BJ46" s="89"/>
      <c r="BK46" s="49" t="s">
        <v>136</v>
      </c>
      <c r="BL46" s="49" t="s">
        <v>139</v>
      </c>
      <c r="BM46" s="49" t="s">
        <v>136</v>
      </c>
      <c r="BN46" s="92">
        <v>21</v>
      </c>
      <c r="BO46" s="49" t="s">
        <v>136</v>
      </c>
      <c r="BP46" s="89">
        <v>45268</v>
      </c>
      <c r="BQ46" s="49" t="s">
        <v>140</v>
      </c>
      <c r="BR46" s="49" t="s">
        <v>171</v>
      </c>
      <c r="BS46" s="49" t="s">
        <v>172</v>
      </c>
      <c r="BT46" s="49" t="s">
        <v>136</v>
      </c>
      <c r="BU46" s="49" t="s">
        <v>173</v>
      </c>
      <c r="BV46" s="49" t="s">
        <v>136</v>
      </c>
      <c r="BW46" s="49" t="s">
        <v>136</v>
      </c>
      <c r="BX46" s="49" t="s">
        <v>136</v>
      </c>
      <c r="BY46" s="49" t="s">
        <v>136</v>
      </c>
      <c r="BZ46" s="49" t="s">
        <v>151</v>
      </c>
      <c r="CA46" s="49" t="s">
        <v>136</v>
      </c>
      <c r="CB46" s="49" t="s">
        <v>136</v>
      </c>
      <c r="CC46" s="92">
        <v>1</v>
      </c>
      <c r="CD46" t="s">
        <v>141</v>
      </c>
      <c r="CE46" t="s">
        <v>141</v>
      </c>
      <c r="CF46" s="53">
        <v>14</v>
      </c>
      <c r="CG46" s="53">
        <v>20</v>
      </c>
      <c r="CH46" s="53" t="s">
        <v>143</v>
      </c>
      <c r="CI46" s="53" t="s">
        <v>143</v>
      </c>
      <c r="CJ46" s="53" t="s">
        <v>511</v>
      </c>
      <c r="CK46" s="53">
        <v>4100007</v>
      </c>
      <c r="CL46" s="53" t="s">
        <v>170</v>
      </c>
      <c r="CM46" s="52" t="s">
        <v>170</v>
      </c>
      <c r="CN46" s="52" t="s">
        <v>186</v>
      </c>
      <c r="CO46" s="52" t="s">
        <v>581</v>
      </c>
      <c r="CP46" s="52"/>
      <c r="CR46" s="53">
        <v>30</v>
      </c>
      <c r="CS46" s="53" t="s">
        <v>143</v>
      </c>
      <c r="CT46" s="46"/>
    </row>
    <row r="47" spans="1:98" hidden="1" x14ac:dyDescent="0.35">
      <c r="A47" s="49">
        <v>1041</v>
      </c>
      <c r="B47" s="49">
        <v>1900063145</v>
      </c>
      <c r="C47" s="49">
        <v>2024</v>
      </c>
      <c r="D47" s="49">
        <v>6</v>
      </c>
      <c r="E47" s="89">
        <v>45278</v>
      </c>
      <c r="F47" s="89">
        <v>45275</v>
      </c>
      <c r="G47" s="89">
        <v>45268</v>
      </c>
      <c r="H47" s="49" t="s">
        <v>130</v>
      </c>
      <c r="I47" s="49" t="s">
        <v>582</v>
      </c>
      <c r="J47" s="49" t="s">
        <v>131</v>
      </c>
      <c r="K47" s="49" t="s">
        <v>161</v>
      </c>
      <c r="L47" s="49" t="s">
        <v>132</v>
      </c>
      <c r="M47" s="49" t="s">
        <v>133</v>
      </c>
      <c r="N47" s="49" t="s">
        <v>134</v>
      </c>
      <c r="O47" s="49">
        <v>6158717</v>
      </c>
      <c r="P47" s="49" t="s">
        <v>135</v>
      </c>
      <c r="Q47" s="49" t="s">
        <v>220</v>
      </c>
      <c r="R47" s="49" t="s">
        <v>136</v>
      </c>
      <c r="S47" s="49" t="s">
        <v>136</v>
      </c>
      <c r="T47" s="49" t="s">
        <v>136</v>
      </c>
      <c r="U47" s="49" t="s">
        <v>136</v>
      </c>
      <c r="V47" s="49" t="s">
        <v>136</v>
      </c>
      <c r="W47" s="49" t="s">
        <v>136</v>
      </c>
      <c r="X47" s="49" t="s">
        <v>244</v>
      </c>
      <c r="Y47" s="49" t="s">
        <v>149</v>
      </c>
      <c r="Z47" s="49" t="s">
        <v>150</v>
      </c>
      <c r="AA47" s="49">
        <v>4111041</v>
      </c>
      <c r="AB47" s="49" t="s">
        <v>543</v>
      </c>
      <c r="AC47" s="49" t="s">
        <v>136</v>
      </c>
      <c r="AD47" s="49" t="s">
        <v>136</v>
      </c>
      <c r="AE47" s="49" t="s">
        <v>136</v>
      </c>
      <c r="AF47" s="49" t="s">
        <v>136</v>
      </c>
      <c r="AG47" s="49" t="s">
        <v>136</v>
      </c>
      <c r="AH47" s="49" t="s">
        <v>136</v>
      </c>
      <c r="AI47" s="49" t="s">
        <v>136</v>
      </c>
      <c r="AJ47" s="49" t="s">
        <v>147</v>
      </c>
      <c r="AK47" s="49" t="s">
        <v>583</v>
      </c>
      <c r="AL47" s="49" t="s">
        <v>577</v>
      </c>
      <c r="AM47" s="49" t="s">
        <v>148</v>
      </c>
      <c r="AN47" s="49" t="s">
        <v>136</v>
      </c>
      <c r="AO47" s="49" t="s">
        <v>136</v>
      </c>
      <c r="AP47" s="49" t="s">
        <v>154</v>
      </c>
      <c r="AQ47" s="49" t="s">
        <v>137</v>
      </c>
      <c r="AR47" s="49">
        <v>-825</v>
      </c>
      <c r="AS47" s="49" t="s">
        <v>138</v>
      </c>
      <c r="AT47" s="49" t="s">
        <v>584</v>
      </c>
      <c r="AU47" s="89"/>
      <c r="AV47" s="90">
        <v>0.37930555555556</v>
      </c>
      <c r="AW47" s="49" t="s">
        <v>136</v>
      </c>
      <c r="AX47" s="89"/>
      <c r="AY47" s="89"/>
      <c r="AZ47" s="49" t="s">
        <v>136</v>
      </c>
      <c r="BA47" s="49" t="s">
        <v>553</v>
      </c>
      <c r="BB47" s="89">
        <v>45282</v>
      </c>
      <c r="BC47" s="49" t="s">
        <v>136</v>
      </c>
      <c r="BD47" s="49" t="s">
        <v>136</v>
      </c>
      <c r="BE47" s="91">
        <v>0</v>
      </c>
      <c r="BF47" s="49" t="s">
        <v>136</v>
      </c>
      <c r="BG47" s="49" t="s">
        <v>136</v>
      </c>
      <c r="BH47" s="91">
        <v>0</v>
      </c>
      <c r="BI47" s="49" t="s">
        <v>136</v>
      </c>
      <c r="BJ47" s="89"/>
      <c r="BK47" s="49" t="s">
        <v>136</v>
      </c>
      <c r="BL47" s="49" t="s">
        <v>139</v>
      </c>
      <c r="BM47" s="49" t="s">
        <v>136</v>
      </c>
      <c r="BN47" s="92">
        <v>20</v>
      </c>
      <c r="BO47" s="49" t="s">
        <v>136</v>
      </c>
      <c r="BP47" s="89">
        <v>45268</v>
      </c>
      <c r="BQ47" s="49" t="s">
        <v>140</v>
      </c>
      <c r="BR47" s="49" t="s">
        <v>245</v>
      </c>
      <c r="BS47" s="49" t="s">
        <v>246</v>
      </c>
      <c r="BT47" s="49" t="s">
        <v>136</v>
      </c>
      <c r="BU47" s="49" t="s">
        <v>222</v>
      </c>
      <c r="BV47" s="49" t="s">
        <v>136</v>
      </c>
      <c r="BW47" s="49" t="s">
        <v>136</v>
      </c>
      <c r="BX47" s="49" t="s">
        <v>136</v>
      </c>
      <c r="BY47" s="49" t="s">
        <v>136</v>
      </c>
      <c r="BZ47" s="49" t="s">
        <v>151</v>
      </c>
      <c r="CA47" s="49" t="s">
        <v>136</v>
      </c>
      <c r="CB47" s="49" t="s">
        <v>136</v>
      </c>
      <c r="CC47" s="92">
        <v>1</v>
      </c>
      <c r="CD47" t="s">
        <v>141</v>
      </c>
      <c r="CE47" t="s">
        <v>141</v>
      </c>
      <c r="CF47" s="53">
        <v>14</v>
      </c>
      <c r="CG47" s="53">
        <v>20</v>
      </c>
      <c r="CH47" s="53" t="s">
        <v>143</v>
      </c>
      <c r="CI47" s="53" t="s">
        <v>143</v>
      </c>
      <c r="CJ47" s="53" t="s">
        <v>511</v>
      </c>
      <c r="CK47" s="53">
        <v>4111041</v>
      </c>
      <c r="CL47" s="53" t="s">
        <v>543</v>
      </c>
      <c r="CM47" s="52" t="s">
        <v>543</v>
      </c>
      <c r="CN47" s="52" t="s">
        <v>144</v>
      </c>
      <c r="CO47" s="52" t="s">
        <v>152</v>
      </c>
      <c r="CP47" s="52"/>
      <c r="CR47" s="53">
        <v>30</v>
      </c>
      <c r="CS47" s="53" t="s">
        <v>143</v>
      </c>
      <c r="CT47" s="46"/>
    </row>
    <row r="48" spans="1:98" hidden="1" x14ac:dyDescent="0.35">
      <c r="A48" s="49">
        <v>1041</v>
      </c>
      <c r="B48" s="49">
        <v>1900063192</v>
      </c>
      <c r="C48" s="49">
        <v>2024</v>
      </c>
      <c r="D48" s="49">
        <v>6</v>
      </c>
      <c r="E48" s="89">
        <v>45279</v>
      </c>
      <c r="F48" s="89">
        <v>45279</v>
      </c>
      <c r="G48" s="89">
        <v>45270</v>
      </c>
      <c r="H48" s="49" t="s">
        <v>130</v>
      </c>
      <c r="I48" s="49" t="s">
        <v>585</v>
      </c>
      <c r="J48" s="49" t="s">
        <v>131</v>
      </c>
      <c r="K48" s="49" t="s">
        <v>161</v>
      </c>
      <c r="L48" s="49" t="s">
        <v>132</v>
      </c>
      <c r="M48" s="49" t="s">
        <v>185</v>
      </c>
      <c r="N48" s="49" t="s">
        <v>134</v>
      </c>
      <c r="O48" s="49">
        <v>6094266</v>
      </c>
      <c r="P48" s="49" t="s">
        <v>135</v>
      </c>
      <c r="Q48" s="49" t="s">
        <v>586</v>
      </c>
      <c r="R48" s="49" t="s">
        <v>136</v>
      </c>
      <c r="S48" s="49" t="s">
        <v>136</v>
      </c>
      <c r="T48" s="49" t="s">
        <v>136</v>
      </c>
      <c r="U48" s="49" t="s">
        <v>136</v>
      </c>
      <c r="V48" s="49" t="s">
        <v>136</v>
      </c>
      <c r="W48" s="49" t="s">
        <v>136</v>
      </c>
      <c r="X48" s="49" t="s">
        <v>587</v>
      </c>
      <c r="Y48" s="49" t="s">
        <v>189</v>
      </c>
      <c r="Z48" s="49" t="s">
        <v>190</v>
      </c>
      <c r="AA48" s="49">
        <v>4101230</v>
      </c>
      <c r="AB48" s="49" t="s">
        <v>588</v>
      </c>
      <c r="AC48" s="49" t="s">
        <v>136</v>
      </c>
      <c r="AD48" s="49" t="s">
        <v>136</v>
      </c>
      <c r="AE48" s="49" t="s">
        <v>136</v>
      </c>
      <c r="AF48" s="49" t="s">
        <v>136</v>
      </c>
      <c r="AG48" s="49" t="s">
        <v>136</v>
      </c>
      <c r="AH48" s="49" t="s">
        <v>136</v>
      </c>
      <c r="AI48" s="49" t="s">
        <v>136</v>
      </c>
      <c r="AJ48" s="49" t="s">
        <v>147</v>
      </c>
      <c r="AK48" s="49" t="s">
        <v>589</v>
      </c>
      <c r="AL48" s="49" t="s">
        <v>590</v>
      </c>
      <c r="AM48" s="49" t="s">
        <v>162</v>
      </c>
      <c r="AN48" s="49" t="s">
        <v>136</v>
      </c>
      <c r="AO48" s="49" t="s">
        <v>136</v>
      </c>
      <c r="AP48" s="49" t="s">
        <v>154</v>
      </c>
      <c r="AQ48" s="49" t="s">
        <v>137</v>
      </c>
      <c r="AR48" s="49">
        <v>-904.24</v>
      </c>
      <c r="AS48" s="49" t="s">
        <v>138</v>
      </c>
      <c r="AT48" s="49" t="s">
        <v>591</v>
      </c>
      <c r="AU48" s="89"/>
      <c r="AV48" s="90">
        <v>0.63076388888889001</v>
      </c>
      <c r="AW48" s="49" t="s">
        <v>136</v>
      </c>
      <c r="AX48" s="89"/>
      <c r="AY48" s="89"/>
      <c r="AZ48" s="49" t="s">
        <v>136</v>
      </c>
      <c r="BA48" s="49" t="s">
        <v>592</v>
      </c>
      <c r="BB48" s="89">
        <v>45282</v>
      </c>
      <c r="BC48" s="49" t="s">
        <v>136</v>
      </c>
      <c r="BD48" s="49" t="s">
        <v>136</v>
      </c>
      <c r="BE48" s="91">
        <v>0</v>
      </c>
      <c r="BF48" s="49" t="s">
        <v>136</v>
      </c>
      <c r="BG48" s="49" t="s">
        <v>136</v>
      </c>
      <c r="BH48" s="91">
        <v>0</v>
      </c>
      <c r="BI48" s="49" t="s">
        <v>136</v>
      </c>
      <c r="BJ48" s="89"/>
      <c r="BK48" s="49" t="s">
        <v>136</v>
      </c>
      <c r="BL48" s="49" t="s">
        <v>139</v>
      </c>
      <c r="BM48" s="49" t="s">
        <v>136</v>
      </c>
      <c r="BN48" s="92">
        <v>14</v>
      </c>
      <c r="BO48" s="49" t="s">
        <v>136</v>
      </c>
      <c r="BP48" s="89">
        <v>45270</v>
      </c>
      <c r="BQ48" s="49" t="s">
        <v>140</v>
      </c>
      <c r="BR48" s="49" t="s">
        <v>593</v>
      </c>
      <c r="BS48" s="49" t="s">
        <v>594</v>
      </c>
      <c r="BT48" s="49" t="s">
        <v>136</v>
      </c>
      <c r="BU48" s="49" t="s">
        <v>595</v>
      </c>
      <c r="BV48" s="49" t="s">
        <v>136</v>
      </c>
      <c r="BW48" s="49" t="s">
        <v>136</v>
      </c>
      <c r="BX48" s="49" t="s">
        <v>136</v>
      </c>
      <c r="BY48" s="49" t="s">
        <v>136</v>
      </c>
      <c r="BZ48" s="49" t="s">
        <v>151</v>
      </c>
      <c r="CA48" s="49" t="s">
        <v>136</v>
      </c>
      <c r="CB48" s="49" t="s">
        <v>136</v>
      </c>
      <c r="CC48" s="92">
        <v>1</v>
      </c>
      <c r="CD48" t="s">
        <v>141</v>
      </c>
      <c r="CE48" t="s">
        <v>141</v>
      </c>
      <c r="CF48" s="53">
        <v>12</v>
      </c>
      <c r="CG48" s="53">
        <v>20</v>
      </c>
      <c r="CH48" s="53" t="s">
        <v>143</v>
      </c>
      <c r="CI48" s="53" t="s">
        <v>143</v>
      </c>
      <c r="CJ48" s="53" t="s">
        <v>511</v>
      </c>
      <c r="CK48" s="53">
        <v>4101230</v>
      </c>
      <c r="CL48" s="53" t="s">
        <v>588</v>
      </c>
      <c r="CM48" s="52" t="s">
        <v>588</v>
      </c>
      <c r="CN48" s="52" t="s">
        <v>144</v>
      </c>
      <c r="CO48" s="52" t="s">
        <v>596</v>
      </c>
      <c r="CP48" s="52"/>
      <c r="CR48" s="53">
        <v>30</v>
      </c>
      <c r="CS48" s="53" t="s">
        <v>143</v>
      </c>
      <c r="CT48" s="46"/>
    </row>
    <row r="49" spans="1:98" hidden="1" x14ac:dyDescent="0.35">
      <c r="A49" s="49">
        <v>1041</v>
      </c>
      <c r="B49" s="49">
        <v>1900063194</v>
      </c>
      <c r="C49" s="49">
        <v>2024</v>
      </c>
      <c r="D49" s="49">
        <v>6</v>
      </c>
      <c r="E49" s="89">
        <v>45279</v>
      </c>
      <c r="F49" s="89">
        <v>45279</v>
      </c>
      <c r="G49" s="89">
        <v>45271</v>
      </c>
      <c r="H49" s="49" t="s">
        <v>130</v>
      </c>
      <c r="I49" s="49" t="s">
        <v>597</v>
      </c>
      <c r="J49" s="49" t="s">
        <v>131</v>
      </c>
      <c r="K49" s="49" t="s">
        <v>161</v>
      </c>
      <c r="L49" s="49" t="s">
        <v>132</v>
      </c>
      <c r="M49" s="49" t="s">
        <v>185</v>
      </c>
      <c r="N49" s="49" t="s">
        <v>134</v>
      </c>
      <c r="O49" s="49">
        <v>6094266</v>
      </c>
      <c r="P49" s="49" t="s">
        <v>135</v>
      </c>
      <c r="Q49" s="49" t="s">
        <v>586</v>
      </c>
      <c r="R49" s="49" t="s">
        <v>136</v>
      </c>
      <c r="S49" s="49" t="s">
        <v>136</v>
      </c>
      <c r="T49" s="49" t="s">
        <v>136</v>
      </c>
      <c r="U49" s="49" t="s">
        <v>136</v>
      </c>
      <c r="V49" s="49" t="s">
        <v>136</v>
      </c>
      <c r="W49" s="49" t="s">
        <v>136</v>
      </c>
      <c r="X49" s="49" t="s">
        <v>587</v>
      </c>
      <c r="Y49" s="49" t="s">
        <v>189</v>
      </c>
      <c r="Z49" s="49" t="s">
        <v>190</v>
      </c>
      <c r="AA49" s="49">
        <v>4101230</v>
      </c>
      <c r="AB49" s="49" t="s">
        <v>588</v>
      </c>
      <c r="AC49" s="49" t="s">
        <v>136</v>
      </c>
      <c r="AD49" s="49" t="s">
        <v>136</v>
      </c>
      <c r="AE49" s="49" t="s">
        <v>136</v>
      </c>
      <c r="AF49" s="49" t="s">
        <v>136</v>
      </c>
      <c r="AG49" s="49" t="s">
        <v>136</v>
      </c>
      <c r="AH49" s="49" t="s">
        <v>136</v>
      </c>
      <c r="AI49" s="49" t="s">
        <v>136</v>
      </c>
      <c r="AJ49" s="49" t="s">
        <v>147</v>
      </c>
      <c r="AK49" s="49" t="s">
        <v>589</v>
      </c>
      <c r="AL49" s="49" t="s">
        <v>590</v>
      </c>
      <c r="AM49" s="49" t="s">
        <v>162</v>
      </c>
      <c r="AN49" s="49" t="s">
        <v>136</v>
      </c>
      <c r="AO49" s="49" t="s">
        <v>136</v>
      </c>
      <c r="AP49" s="49" t="s">
        <v>154</v>
      </c>
      <c r="AQ49" s="49" t="s">
        <v>137</v>
      </c>
      <c r="AR49" s="49">
        <v>-282.5</v>
      </c>
      <c r="AS49" s="49" t="s">
        <v>138</v>
      </c>
      <c r="AT49" s="49" t="s">
        <v>598</v>
      </c>
      <c r="AU49" s="89"/>
      <c r="AV49" s="90">
        <v>0.64997685185184995</v>
      </c>
      <c r="AW49" s="49" t="s">
        <v>136</v>
      </c>
      <c r="AX49" s="89"/>
      <c r="AY49" s="89"/>
      <c r="AZ49" s="49" t="s">
        <v>136</v>
      </c>
      <c r="BA49" s="49" t="s">
        <v>592</v>
      </c>
      <c r="BB49" s="89">
        <v>45282</v>
      </c>
      <c r="BC49" s="49" t="s">
        <v>136</v>
      </c>
      <c r="BD49" s="49" t="s">
        <v>136</v>
      </c>
      <c r="BE49" s="91">
        <v>0</v>
      </c>
      <c r="BF49" s="49" t="s">
        <v>136</v>
      </c>
      <c r="BG49" s="49" t="s">
        <v>136</v>
      </c>
      <c r="BH49" s="91">
        <v>0</v>
      </c>
      <c r="BI49" s="49" t="s">
        <v>136</v>
      </c>
      <c r="BJ49" s="89"/>
      <c r="BK49" s="49" t="s">
        <v>136</v>
      </c>
      <c r="BL49" s="49" t="s">
        <v>139</v>
      </c>
      <c r="BM49" s="49" t="s">
        <v>136</v>
      </c>
      <c r="BN49" s="92">
        <v>14</v>
      </c>
      <c r="BO49" s="49" t="s">
        <v>136</v>
      </c>
      <c r="BP49" s="89">
        <v>45271</v>
      </c>
      <c r="BQ49" s="49" t="s">
        <v>140</v>
      </c>
      <c r="BR49" s="49" t="s">
        <v>593</v>
      </c>
      <c r="BS49" s="49" t="s">
        <v>594</v>
      </c>
      <c r="BT49" s="49" t="s">
        <v>136</v>
      </c>
      <c r="BU49" s="49" t="s">
        <v>595</v>
      </c>
      <c r="BV49" s="49" t="s">
        <v>136</v>
      </c>
      <c r="BW49" s="49" t="s">
        <v>136</v>
      </c>
      <c r="BX49" s="49" t="s">
        <v>136</v>
      </c>
      <c r="BY49" s="49" t="s">
        <v>136</v>
      </c>
      <c r="BZ49" s="49" t="s">
        <v>151</v>
      </c>
      <c r="CA49" s="49" t="s">
        <v>136</v>
      </c>
      <c r="CB49" s="49" t="s">
        <v>136</v>
      </c>
      <c r="CC49" s="92">
        <v>1</v>
      </c>
      <c r="CD49" t="s">
        <v>141</v>
      </c>
      <c r="CE49" t="s">
        <v>141</v>
      </c>
      <c r="CF49" s="53">
        <v>11</v>
      </c>
      <c r="CG49" s="53">
        <v>20</v>
      </c>
      <c r="CH49" s="53" t="s">
        <v>143</v>
      </c>
      <c r="CI49" s="53" t="s">
        <v>143</v>
      </c>
      <c r="CJ49" s="53" t="s">
        <v>511</v>
      </c>
      <c r="CK49" s="53">
        <v>4101230</v>
      </c>
      <c r="CL49" s="53" t="s">
        <v>588</v>
      </c>
      <c r="CM49" s="52" t="s">
        <v>588</v>
      </c>
      <c r="CN49" s="52" t="s">
        <v>144</v>
      </c>
      <c r="CO49" s="52" t="s">
        <v>596</v>
      </c>
      <c r="CP49" s="52"/>
      <c r="CR49" s="53">
        <v>30</v>
      </c>
      <c r="CS49" s="53" t="s">
        <v>143</v>
      </c>
      <c r="CT49" s="46"/>
    </row>
    <row r="50" spans="1:98" hidden="1" x14ac:dyDescent="0.35">
      <c r="A50" s="49">
        <v>1041</v>
      </c>
      <c r="B50" s="49">
        <v>1900063203</v>
      </c>
      <c r="C50" s="49">
        <v>2024</v>
      </c>
      <c r="D50" s="49">
        <v>6</v>
      </c>
      <c r="E50" s="89">
        <v>45281</v>
      </c>
      <c r="F50" s="89">
        <v>45280</v>
      </c>
      <c r="G50" s="89">
        <v>45274</v>
      </c>
      <c r="H50" s="49" t="s">
        <v>130</v>
      </c>
      <c r="I50" s="49" t="s">
        <v>599</v>
      </c>
      <c r="J50" s="49" t="s">
        <v>131</v>
      </c>
      <c r="K50" s="49" t="s">
        <v>161</v>
      </c>
      <c r="L50" s="49" t="s">
        <v>132</v>
      </c>
      <c r="M50" s="49" t="s">
        <v>133</v>
      </c>
      <c r="N50" s="49" t="s">
        <v>134</v>
      </c>
      <c r="O50" s="49">
        <v>6072495</v>
      </c>
      <c r="P50" s="49" t="s">
        <v>135</v>
      </c>
      <c r="Q50" s="49" t="s">
        <v>166</v>
      </c>
      <c r="R50" s="49" t="s">
        <v>136</v>
      </c>
      <c r="S50" s="49" t="s">
        <v>136</v>
      </c>
      <c r="T50" s="49" t="s">
        <v>136</v>
      </c>
      <c r="U50" s="49" t="s">
        <v>136</v>
      </c>
      <c r="V50" s="49" t="s">
        <v>136</v>
      </c>
      <c r="W50" s="49" t="s">
        <v>136</v>
      </c>
      <c r="X50" s="49" t="s">
        <v>167</v>
      </c>
      <c r="Y50" s="49" t="s">
        <v>168</v>
      </c>
      <c r="Z50" s="49" t="s">
        <v>169</v>
      </c>
      <c r="AA50" s="49">
        <v>4100000</v>
      </c>
      <c r="AB50" s="49" t="s">
        <v>174</v>
      </c>
      <c r="AC50" s="49" t="s">
        <v>136</v>
      </c>
      <c r="AD50" s="49" t="s">
        <v>136</v>
      </c>
      <c r="AE50" s="49" t="s">
        <v>136</v>
      </c>
      <c r="AF50" s="49" t="s">
        <v>136</v>
      </c>
      <c r="AG50" s="49" t="s">
        <v>136</v>
      </c>
      <c r="AH50" s="49" t="s">
        <v>136</v>
      </c>
      <c r="AI50" s="49" t="s">
        <v>136</v>
      </c>
      <c r="AJ50" s="49" t="s">
        <v>147</v>
      </c>
      <c r="AK50" s="49" t="s">
        <v>600</v>
      </c>
      <c r="AL50" s="49" t="s">
        <v>601</v>
      </c>
      <c r="AM50" s="49" t="s">
        <v>158</v>
      </c>
      <c r="AN50" s="49" t="s">
        <v>136</v>
      </c>
      <c r="AO50" s="49" t="s">
        <v>136</v>
      </c>
      <c r="AP50" s="49" t="s">
        <v>154</v>
      </c>
      <c r="AQ50" s="49" t="s">
        <v>137</v>
      </c>
      <c r="AR50" s="49">
        <v>-1584</v>
      </c>
      <c r="AS50" s="49" t="s">
        <v>138</v>
      </c>
      <c r="AT50" s="49" t="s">
        <v>602</v>
      </c>
      <c r="AU50" s="89"/>
      <c r="AV50" s="90">
        <v>0.34940972222222</v>
      </c>
      <c r="AW50" s="49" t="s">
        <v>136</v>
      </c>
      <c r="AX50" s="89"/>
      <c r="AY50" s="89"/>
      <c r="AZ50" s="49" t="s">
        <v>136</v>
      </c>
      <c r="BA50" s="49" t="s">
        <v>580</v>
      </c>
      <c r="BB50" s="89">
        <v>45282</v>
      </c>
      <c r="BC50" s="49" t="s">
        <v>136</v>
      </c>
      <c r="BD50" s="49" t="s">
        <v>136</v>
      </c>
      <c r="BE50" s="91">
        <v>0</v>
      </c>
      <c r="BF50" s="49" t="s">
        <v>136</v>
      </c>
      <c r="BG50" s="49" t="s">
        <v>136</v>
      </c>
      <c r="BH50" s="91">
        <v>0</v>
      </c>
      <c r="BI50" s="49" t="s">
        <v>136</v>
      </c>
      <c r="BJ50" s="89"/>
      <c r="BK50" s="49" t="s">
        <v>136</v>
      </c>
      <c r="BL50" s="49" t="s">
        <v>139</v>
      </c>
      <c r="BM50" s="49" t="s">
        <v>136</v>
      </c>
      <c r="BN50" s="92">
        <v>0</v>
      </c>
      <c r="BO50" s="49" t="s">
        <v>136</v>
      </c>
      <c r="BP50" s="89">
        <v>45274</v>
      </c>
      <c r="BQ50" s="49" t="s">
        <v>140</v>
      </c>
      <c r="BR50" s="49" t="s">
        <v>171</v>
      </c>
      <c r="BS50" s="49" t="s">
        <v>172</v>
      </c>
      <c r="BT50" s="49" t="s">
        <v>136</v>
      </c>
      <c r="BU50" s="49" t="s">
        <v>173</v>
      </c>
      <c r="BV50" s="49" t="s">
        <v>136</v>
      </c>
      <c r="BW50" s="49" t="s">
        <v>136</v>
      </c>
      <c r="BX50" s="49" t="s">
        <v>136</v>
      </c>
      <c r="BY50" s="49" t="s">
        <v>136</v>
      </c>
      <c r="BZ50" s="49" t="s">
        <v>151</v>
      </c>
      <c r="CA50" s="49" t="s">
        <v>136</v>
      </c>
      <c r="CB50" s="49" t="s">
        <v>136</v>
      </c>
      <c r="CC50" s="92">
        <v>1</v>
      </c>
      <c r="CD50" t="s">
        <v>141</v>
      </c>
      <c r="CE50" t="s">
        <v>141</v>
      </c>
      <c r="CF50" s="53">
        <v>8</v>
      </c>
      <c r="CG50" s="53">
        <v>20</v>
      </c>
      <c r="CH50" s="53" t="s">
        <v>143</v>
      </c>
      <c r="CI50" s="53" t="s">
        <v>143</v>
      </c>
      <c r="CJ50" s="53" t="s">
        <v>511</v>
      </c>
      <c r="CK50" s="53">
        <v>4100000</v>
      </c>
      <c r="CL50" s="53" t="s">
        <v>174</v>
      </c>
      <c r="CM50" s="52" t="s">
        <v>174</v>
      </c>
      <c r="CN50" s="52" t="s">
        <v>186</v>
      </c>
      <c r="CO50" s="52" t="s">
        <v>581</v>
      </c>
      <c r="CP50" s="52"/>
      <c r="CR50" s="53">
        <v>30</v>
      </c>
      <c r="CS50" s="53" t="s">
        <v>143</v>
      </c>
      <c r="CT50" s="46"/>
    </row>
    <row r="51" spans="1:98" hidden="1" x14ac:dyDescent="0.35">
      <c r="A51" s="49">
        <v>1041</v>
      </c>
      <c r="B51" s="49">
        <v>5101690375</v>
      </c>
      <c r="C51" s="49">
        <v>2024</v>
      </c>
      <c r="D51" s="49">
        <v>6</v>
      </c>
      <c r="E51" s="89">
        <v>45264</v>
      </c>
      <c r="F51" s="89">
        <v>45264</v>
      </c>
      <c r="G51" s="89">
        <v>45254</v>
      </c>
      <c r="H51" s="49" t="s">
        <v>145</v>
      </c>
      <c r="I51" s="49" t="s">
        <v>603</v>
      </c>
      <c r="J51" s="49" t="s">
        <v>229</v>
      </c>
      <c r="K51" s="49" t="s">
        <v>161</v>
      </c>
      <c r="L51" s="49" t="s">
        <v>132</v>
      </c>
      <c r="M51" s="49" t="s">
        <v>133</v>
      </c>
      <c r="N51" s="49" t="s">
        <v>134</v>
      </c>
      <c r="O51" s="49">
        <v>6000033</v>
      </c>
      <c r="P51" s="49" t="s">
        <v>135</v>
      </c>
      <c r="Q51" s="49" t="s">
        <v>215</v>
      </c>
      <c r="R51" s="49" t="s">
        <v>136</v>
      </c>
      <c r="S51" s="49" t="s">
        <v>136</v>
      </c>
      <c r="T51" s="49" t="s">
        <v>136</v>
      </c>
      <c r="U51" s="49" t="s">
        <v>136</v>
      </c>
      <c r="V51" s="49" t="s">
        <v>136</v>
      </c>
      <c r="W51" s="49" t="s">
        <v>136</v>
      </c>
      <c r="X51" s="49" t="s">
        <v>431</v>
      </c>
      <c r="Y51" s="49" t="s">
        <v>189</v>
      </c>
      <c r="Z51" s="49" t="s">
        <v>190</v>
      </c>
      <c r="AA51" s="49">
        <v>4101042</v>
      </c>
      <c r="AB51" s="49" t="s">
        <v>432</v>
      </c>
      <c r="AC51" s="49" t="s">
        <v>136</v>
      </c>
      <c r="AD51" s="49" t="s">
        <v>136</v>
      </c>
      <c r="AE51" s="49" t="s">
        <v>136</v>
      </c>
      <c r="AF51" s="49" t="s">
        <v>136</v>
      </c>
      <c r="AG51" s="49" t="s">
        <v>136</v>
      </c>
      <c r="AH51" s="49" t="s">
        <v>136</v>
      </c>
      <c r="AI51" s="49" t="s">
        <v>136</v>
      </c>
      <c r="AJ51" s="49" t="s">
        <v>147</v>
      </c>
      <c r="AK51" s="49" t="s">
        <v>604</v>
      </c>
      <c r="AL51" s="49" t="s">
        <v>605</v>
      </c>
      <c r="AM51" s="49" t="s">
        <v>160</v>
      </c>
      <c r="AN51" s="49" t="s">
        <v>136</v>
      </c>
      <c r="AO51" s="49" t="s">
        <v>136</v>
      </c>
      <c r="AP51" s="49" t="s">
        <v>154</v>
      </c>
      <c r="AQ51" s="49" t="s">
        <v>137</v>
      </c>
      <c r="AR51" s="49">
        <v>-2814.1</v>
      </c>
      <c r="AS51" s="49" t="s">
        <v>146</v>
      </c>
      <c r="AT51" s="49" t="s">
        <v>606</v>
      </c>
      <c r="AU51" s="89">
        <v>45266</v>
      </c>
      <c r="AV51" s="90">
        <v>0.60265046296295999</v>
      </c>
      <c r="AW51" s="49" t="s">
        <v>136</v>
      </c>
      <c r="AX51" s="89"/>
      <c r="AY51" s="89"/>
      <c r="AZ51" s="49" t="s">
        <v>136</v>
      </c>
      <c r="BA51" s="49" t="s">
        <v>607</v>
      </c>
      <c r="BB51" s="89">
        <v>45266</v>
      </c>
      <c r="BC51" s="49" t="s">
        <v>136</v>
      </c>
      <c r="BD51" s="49" t="s">
        <v>136</v>
      </c>
      <c r="BE51" s="91">
        <v>0</v>
      </c>
      <c r="BF51" s="49" t="s">
        <v>136</v>
      </c>
      <c r="BG51" s="49" t="s">
        <v>136</v>
      </c>
      <c r="BH51" s="91">
        <v>0</v>
      </c>
      <c r="BI51" s="49" t="s">
        <v>136</v>
      </c>
      <c r="BJ51" s="89"/>
      <c r="BK51" s="49" t="s">
        <v>136</v>
      </c>
      <c r="BL51" s="49" t="s">
        <v>139</v>
      </c>
      <c r="BM51" s="49" t="s">
        <v>136</v>
      </c>
      <c r="BN51" s="92">
        <v>7</v>
      </c>
      <c r="BO51" s="49" t="s">
        <v>136</v>
      </c>
      <c r="BP51" s="89">
        <v>45254</v>
      </c>
      <c r="BQ51" s="49" t="s">
        <v>140</v>
      </c>
      <c r="BR51" s="49" t="s">
        <v>216</v>
      </c>
      <c r="BS51" s="49" t="s">
        <v>217</v>
      </c>
      <c r="BT51" s="49" t="s">
        <v>136</v>
      </c>
      <c r="BU51" s="49" t="s">
        <v>218</v>
      </c>
      <c r="BV51" s="49" t="s">
        <v>136</v>
      </c>
      <c r="BW51" s="49" t="s">
        <v>136</v>
      </c>
      <c r="BX51" s="49" t="s">
        <v>136</v>
      </c>
      <c r="BY51" s="49" t="s">
        <v>136</v>
      </c>
      <c r="BZ51" s="49" t="s">
        <v>151</v>
      </c>
      <c r="CA51" s="49" t="s">
        <v>136</v>
      </c>
      <c r="CB51" s="49" t="s">
        <v>136</v>
      </c>
      <c r="CC51" s="92">
        <v>1</v>
      </c>
      <c r="CD51" t="s">
        <v>141</v>
      </c>
      <c r="CE51" t="s">
        <v>141</v>
      </c>
      <c r="CF51" s="53">
        <v>12</v>
      </c>
      <c r="CG51" s="53">
        <v>20</v>
      </c>
      <c r="CH51" s="53" t="s">
        <v>143</v>
      </c>
      <c r="CI51" s="53" t="s">
        <v>143</v>
      </c>
      <c r="CJ51" s="53" t="s">
        <v>511</v>
      </c>
      <c r="CK51" s="53">
        <v>4101042</v>
      </c>
      <c r="CL51" s="53" t="s">
        <v>432</v>
      </c>
      <c r="CM51" s="46" t="s">
        <v>432</v>
      </c>
      <c r="CN51" s="46" t="s">
        <v>144</v>
      </c>
      <c r="CO51" s="46" t="s">
        <v>188</v>
      </c>
      <c r="CP51" s="46"/>
      <c r="CR51" s="53">
        <v>30</v>
      </c>
      <c r="CS51" s="53" t="s">
        <v>143</v>
      </c>
      <c r="CT51" s="46"/>
    </row>
    <row r="52" spans="1:98" ht="29" hidden="1" x14ac:dyDescent="0.35">
      <c r="A52" s="49">
        <v>1041</v>
      </c>
      <c r="B52" s="49">
        <v>5101691760</v>
      </c>
      <c r="C52" s="49">
        <v>2024</v>
      </c>
      <c r="D52" s="49">
        <v>6</v>
      </c>
      <c r="E52" s="89">
        <v>45268</v>
      </c>
      <c r="F52" s="89">
        <v>45268</v>
      </c>
      <c r="G52" s="89">
        <v>45260</v>
      </c>
      <c r="H52" s="49" t="s">
        <v>145</v>
      </c>
      <c r="I52" s="49" t="s">
        <v>608</v>
      </c>
      <c r="J52" s="49" t="s">
        <v>359</v>
      </c>
      <c r="K52" s="49" t="s">
        <v>161</v>
      </c>
      <c r="L52" s="49" t="s">
        <v>132</v>
      </c>
      <c r="M52" s="49" t="s">
        <v>133</v>
      </c>
      <c r="N52" s="49" t="s">
        <v>134</v>
      </c>
      <c r="O52" s="49">
        <v>6000033</v>
      </c>
      <c r="P52" s="49" t="s">
        <v>135</v>
      </c>
      <c r="Q52" s="49" t="s">
        <v>215</v>
      </c>
      <c r="R52" s="49" t="s">
        <v>136</v>
      </c>
      <c r="S52" s="49" t="s">
        <v>136</v>
      </c>
      <c r="T52" s="49" t="s">
        <v>136</v>
      </c>
      <c r="U52" s="49" t="s">
        <v>136</v>
      </c>
      <c r="V52" s="49" t="s">
        <v>136</v>
      </c>
      <c r="W52" s="49" t="s">
        <v>136</v>
      </c>
      <c r="X52" s="49" t="s">
        <v>431</v>
      </c>
      <c r="Y52" s="49" t="s">
        <v>189</v>
      </c>
      <c r="Z52" s="49" t="s">
        <v>190</v>
      </c>
      <c r="AA52" s="49">
        <v>4101042</v>
      </c>
      <c r="AB52" s="49" t="s">
        <v>432</v>
      </c>
      <c r="AC52" s="49" t="s">
        <v>136</v>
      </c>
      <c r="AD52" s="49" t="s">
        <v>136</v>
      </c>
      <c r="AE52" s="49" t="s">
        <v>136</v>
      </c>
      <c r="AF52" s="49" t="s">
        <v>136</v>
      </c>
      <c r="AG52" s="49" t="s">
        <v>136</v>
      </c>
      <c r="AH52" s="49" t="s">
        <v>136</v>
      </c>
      <c r="AI52" s="49" t="s">
        <v>136</v>
      </c>
      <c r="AJ52" s="49" t="s">
        <v>147</v>
      </c>
      <c r="AK52" s="49" t="s">
        <v>609</v>
      </c>
      <c r="AL52" s="49" t="s">
        <v>610</v>
      </c>
      <c r="AM52" s="49" t="s">
        <v>160</v>
      </c>
      <c r="AN52" s="49" t="s">
        <v>136</v>
      </c>
      <c r="AO52" s="49" t="s">
        <v>136</v>
      </c>
      <c r="AP52" s="49" t="s">
        <v>154</v>
      </c>
      <c r="AQ52" s="49" t="s">
        <v>137</v>
      </c>
      <c r="AR52" s="49">
        <v>-2937.58</v>
      </c>
      <c r="AS52" s="49" t="s">
        <v>146</v>
      </c>
      <c r="AT52" s="49" t="s">
        <v>611</v>
      </c>
      <c r="AU52" s="89">
        <v>45268</v>
      </c>
      <c r="AV52" s="90">
        <v>0.33115740740741001</v>
      </c>
      <c r="AW52" s="49" t="s">
        <v>136</v>
      </c>
      <c r="AX52" s="89"/>
      <c r="AY52" s="89"/>
      <c r="AZ52" s="49" t="s">
        <v>136</v>
      </c>
      <c r="BA52" s="49" t="s">
        <v>612</v>
      </c>
      <c r="BB52" s="89">
        <v>45271</v>
      </c>
      <c r="BC52" s="49" t="s">
        <v>136</v>
      </c>
      <c r="BD52" s="49" t="s">
        <v>136</v>
      </c>
      <c r="BE52" s="91">
        <v>0</v>
      </c>
      <c r="BF52" s="49" t="s">
        <v>136</v>
      </c>
      <c r="BG52" s="49" t="s">
        <v>136</v>
      </c>
      <c r="BH52" s="91">
        <v>0</v>
      </c>
      <c r="BI52" s="49" t="s">
        <v>136</v>
      </c>
      <c r="BJ52" s="89"/>
      <c r="BK52" s="49" t="s">
        <v>136</v>
      </c>
      <c r="BL52" s="49" t="s">
        <v>139</v>
      </c>
      <c r="BM52" s="49" t="s">
        <v>136</v>
      </c>
      <c r="BN52" s="92">
        <v>7</v>
      </c>
      <c r="BO52" s="49" t="s">
        <v>136</v>
      </c>
      <c r="BP52" s="89">
        <v>45233</v>
      </c>
      <c r="BQ52" s="49" t="s">
        <v>140</v>
      </c>
      <c r="BR52" s="49" t="s">
        <v>216</v>
      </c>
      <c r="BS52" s="49" t="s">
        <v>217</v>
      </c>
      <c r="BT52" s="49" t="s">
        <v>136</v>
      </c>
      <c r="BU52" s="49" t="s">
        <v>218</v>
      </c>
      <c r="BV52" s="49" t="s">
        <v>136</v>
      </c>
      <c r="BW52" s="49" t="s">
        <v>136</v>
      </c>
      <c r="BX52" s="49" t="s">
        <v>136</v>
      </c>
      <c r="BY52" s="49" t="s">
        <v>136</v>
      </c>
      <c r="BZ52" s="49" t="s">
        <v>151</v>
      </c>
      <c r="CA52" s="49" t="s">
        <v>136</v>
      </c>
      <c r="CB52" s="49" t="s">
        <v>136</v>
      </c>
      <c r="CC52" s="92">
        <v>1</v>
      </c>
      <c r="CD52" t="s">
        <v>141</v>
      </c>
      <c r="CE52" t="s">
        <v>141</v>
      </c>
      <c r="CF52" s="53">
        <f>BB52-G52</f>
        <v>11</v>
      </c>
      <c r="CG52" s="53">
        <v>20</v>
      </c>
      <c r="CH52" s="53" t="str">
        <f t="shared" ref="CH52" si="21">IF(CF52&gt;CG52,"Yes","No")</f>
        <v>No</v>
      </c>
      <c r="CI52" s="53" t="str">
        <f t="shared" ref="CI52" si="22">IF(CE52="Small Business","No","Yes")</f>
        <v>No</v>
      </c>
      <c r="CJ52" s="53" t="str">
        <f t="shared" ref="CJ52" si="23">IF(MONTH(BB52)=12,"December","Omit - next week reportable")</f>
        <v>December</v>
      </c>
      <c r="CK52" s="53">
        <f t="shared" ref="CK52" si="24">AA52</f>
        <v>4101042</v>
      </c>
      <c r="CL52" s="53" t="s">
        <v>432</v>
      </c>
      <c r="CM52" s="53" t="s">
        <v>432</v>
      </c>
      <c r="CN52" s="46" t="s">
        <v>144</v>
      </c>
      <c r="CO52" s="46" t="s">
        <v>188</v>
      </c>
      <c r="CP52" s="46"/>
      <c r="CQ52" s="71" t="s">
        <v>613</v>
      </c>
      <c r="CR52" s="53">
        <v>30</v>
      </c>
      <c r="CS52" s="53" t="s">
        <v>142</v>
      </c>
      <c r="CT52" s="46"/>
    </row>
    <row r="53" spans="1:98" hidden="1" x14ac:dyDescent="0.35">
      <c r="A53" s="49">
        <v>1041</v>
      </c>
      <c r="B53" s="49">
        <v>5101693866</v>
      </c>
      <c r="C53" s="49">
        <v>2024</v>
      </c>
      <c r="D53" s="49">
        <v>6</v>
      </c>
      <c r="E53" s="89">
        <v>45273</v>
      </c>
      <c r="F53" s="89">
        <v>45273</v>
      </c>
      <c r="G53" s="89">
        <v>45261</v>
      </c>
      <c r="H53" s="49" t="s">
        <v>145</v>
      </c>
      <c r="I53" s="49" t="s">
        <v>614</v>
      </c>
      <c r="J53" s="49" t="s">
        <v>254</v>
      </c>
      <c r="K53" s="49" t="s">
        <v>161</v>
      </c>
      <c r="L53" s="49" t="s">
        <v>132</v>
      </c>
      <c r="M53" s="49" t="s">
        <v>133</v>
      </c>
      <c r="N53" s="49" t="s">
        <v>134</v>
      </c>
      <c r="O53" s="49">
        <v>6000033</v>
      </c>
      <c r="P53" s="49" t="s">
        <v>135</v>
      </c>
      <c r="Q53" s="49" t="s">
        <v>215</v>
      </c>
      <c r="R53" s="49" t="s">
        <v>136</v>
      </c>
      <c r="S53" s="49" t="s">
        <v>136</v>
      </c>
      <c r="T53" s="49" t="s">
        <v>136</v>
      </c>
      <c r="U53" s="49" t="s">
        <v>136</v>
      </c>
      <c r="V53" s="49" t="s">
        <v>136</v>
      </c>
      <c r="W53" s="49" t="s">
        <v>136</v>
      </c>
      <c r="X53" s="49" t="s">
        <v>431</v>
      </c>
      <c r="Y53" s="49" t="s">
        <v>189</v>
      </c>
      <c r="Z53" s="49" t="s">
        <v>190</v>
      </c>
      <c r="AA53" s="49">
        <v>4101042</v>
      </c>
      <c r="AB53" s="49" t="s">
        <v>432</v>
      </c>
      <c r="AC53" s="49" t="s">
        <v>136</v>
      </c>
      <c r="AD53" s="49" t="s">
        <v>136</v>
      </c>
      <c r="AE53" s="49" t="s">
        <v>136</v>
      </c>
      <c r="AF53" s="49" t="s">
        <v>136</v>
      </c>
      <c r="AG53" s="49" t="s">
        <v>136</v>
      </c>
      <c r="AH53" s="49" t="s">
        <v>136</v>
      </c>
      <c r="AI53" s="49" t="s">
        <v>136</v>
      </c>
      <c r="AJ53" s="49" t="s">
        <v>147</v>
      </c>
      <c r="AK53" s="49" t="s">
        <v>615</v>
      </c>
      <c r="AL53" s="49" t="s">
        <v>569</v>
      </c>
      <c r="AM53" s="49" t="s">
        <v>160</v>
      </c>
      <c r="AN53" s="49" t="s">
        <v>136</v>
      </c>
      <c r="AO53" s="49" t="s">
        <v>136</v>
      </c>
      <c r="AP53" s="49" t="s">
        <v>154</v>
      </c>
      <c r="AQ53" s="49" t="s">
        <v>137</v>
      </c>
      <c r="AR53" s="49">
        <v>-1652.64</v>
      </c>
      <c r="AS53" s="49" t="s">
        <v>146</v>
      </c>
      <c r="AT53" s="49" t="s">
        <v>616</v>
      </c>
      <c r="AU53" s="89">
        <v>45273</v>
      </c>
      <c r="AV53" s="90">
        <v>0.61184027777778005</v>
      </c>
      <c r="AW53" s="49" t="s">
        <v>136</v>
      </c>
      <c r="AX53" s="89"/>
      <c r="AY53" s="89"/>
      <c r="AZ53" s="49" t="s">
        <v>136</v>
      </c>
      <c r="BA53" s="49" t="s">
        <v>617</v>
      </c>
      <c r="BB53" s="89">
        <v>45274</v>
      </c>
      <c r="BC53" s="49" t="s">
        <v>136</v>
      </c>
      <c r="BD53" s="49" t="s">
        <v>136</v>
      </c>
      <c r="BE53" s="91">
        <v>0</v>
      </c>
      <c r="BF53" s="49" t="s">
        <v>136</v>
      </c>
      <c r="BG53" s="49" t="s">
        <v>136</v>
      </c>
      <c r="BH53" s="91">
        <v>0</v>
      </c>
      <c r="BI53" s="49" t="s">
        <v>136</v>
      </c>
      <c r="BJ53" s="89"/>
      <c r="BK53" s="49" t="s">
        <v>136</v>
      </c>
      <c r="BL53" s="49" t="s">
        <v>139</v>
      </c>
      <c r="BM53" s="49" t="s">
        <v>136</v>
      </c>
      <c r="BN53" s="92">
        <v>7</v>
      </c>
      <c r="BO53" s="49" t="s">
        <v>136</v>
      </c>
      <c r="BP53" s="89">
        <v>45261</v>
      </c>
      <c r="BQ53" s="49" t="s">
        <v>140</v>
      </c>
      <c r="BR53" s="49" t="s">
        <v>216</v>
      </c>
      <c r="BS53" s="49" t="s">
        <v>217</v>
      </c>
      <c r="BT53" s="49" t="s">
        <v>136</v>
      </c>
      <c r="BU53" s="49" t="s">
        <v>218</v>
      </c>
      <c r="BV53" s="49" t="s">
        <v>136</v>
      </c>
      <c r="BW53" s="49" t="s">
        <v>136</v>
      </c>
      <c r="BX53" s="49" t="s">
        <v>136</v>
      </c>
      <c r="BY53" s="49" t="s">
        <v>136</v>
      </c>
      <c r="BZ53" s="49" t="s">
        <v>151</v>
      </c>
      <c r="CA53" s="49" t="s">
        <v>136</v>
      </c>
      <c r="CB53" s="49" t="s">
        <v>136</v>
      </c>
      <c r="CC53" s="92">
        <v>1</v>
      </c>
      <c r="CD53" t="s">
        <v>141</v>
      </c>
      <c r="CE53" t="s">
        <v>141</v>
      </c>
      <c r="CF53" s="53">
        <v>13</v>
      </c>
      <c r="CG53" s="53">
        <v>20</v>
      </c>
      <c r="CH53" s="53" t="s">
        <v>143</v>
      </c>
      <c r="CI53" s="53" t="s">
        <v>143</v>
      </c>
      <c r="CJ53" s="53" t="s">
        <v>511</v>
      </c>
      <c r="CK53" s="53">
        <v>4101042</v>
      </c>
      <c r="CL53" s="53" t="s">
        <v>432</v>
      </c>
      <c r="CM53" s="46" t="s">
        <v>432</v>
      </c>
      <c r="CN53" s="46" t="s">
        <v>144</v>
      </c>
      <c r="CO53" s="46" t="s">
        <v>188</v>
      </c>
      <c r="CP53" s="46"/>
      <c r="CR53" s="53">
        <v>30</v>
      </c>
      <c r="CS53" s="53" t="s">
        <v>143</v>
      </c>
      <c r="CT53" s="46"/>
    </row>
    <row r="54" spans="1:98" ht="58" x14ac:dyDescent="0.35">
      <c r="A54" s="49">
        <v>1041</v>
      </c>
      <c r="B54" s="49">
        <v>5101694878</v>
      </c>
      <c r="C54" s="49">
        <v>2024</v>
      </c>
      <c r="D54" s="49">
        <v>6</v>
      </c>
      <c r="E54" s="89">
        <v>45274</v>
      </c>
      <c r="F54" s="89">
        <v>45274</v>
      </c>
      <c r="G54" s="89">
        <v>45230</v>
      </c>
      <c r="H54" s="49" t="s">
        <v>145</v>
      </c>
      <c r="I54" s="49" t="s">
        <v>618</v>
      </c>
      <c r="J54" s="49" t="s">
        <v>176</v>
      </c>
      <c r="K54" s="49" t="s">
        <v>161</v>
      </c>
      <c r="L54" s="49" t="s">
        <v>132</v>
      </c>
      <c r="M54" s="49" t="s">
        <v>133</v>
      </c>
      <c r="N54" s="49" t="s">
        <v>134</v>
      </c>
      <c r="O54" s="49">
        <v>6020710</v>
      </c>
      <c r="P54" s="49" t="s">
        <v>135</v>
      </c>
      <c r="Q54" s="49" t="s">
        <v>255</v>
      </c>
      <c r="R54" s="49" t="s">
        <v>136</v>
      </c>
      <c r="S54" s="49" t="s">
        <v>136</v>
      </c>
      <c r="T54" s="49" t="s">
        <v>136</v>
      </c>
      <c r="U54" s="49" t="s">
        <v>136</v>
      </c>
      <c r="V54" s="49" t="s">
        <v>136</v>
      </c>
      <c r="W54" s="49" t="s">
        <v>136</v>
      </c>
      <c r="X54" s="49" t="s">
        <v>256</v>
      </c>
      <c r="Y54" s="49" t="s">
        <v>189</v>
      </c>
      <c r="Z54" s="49" t="s">
        <v>190</v>
      </c>
      <c r="AA54" s="49">
        <v>4101222</v>
      </c>
      <c r="AB54" s="49" t="s">
        <v>234</v>
      </c>
      <c r="AC54" s="49" t="s">
        <v>136</v>
      </c>
      <c r="AD54" s="49" t="s">
        <v>136</v>
      </c>
      <c r="AE54" s="49" t="s">
        <v>136</v>
      </c>
      <c r="AF54" s="49" t="s">
        <v>136</v>
      </c>
      <c r="AG54" s="49" t="s">
        <v>136</v>
      </c>
      <c r="AH54" s="49" t="s">
        <v>136</v>
      </c>
      <c r="AI54" s="49" t="s">
        <v>136</v>
      </c>
      <c r="AJ54" s="49" t="s">
        <v>147</v>
      </c>
      <c r="AK54" s="49" t="s">
        <v>257</v>
      </c>
      <c r="AL54" s="49" t="s">
        <v>619</v>
      </c>
      <c r="AM54" s="49" t="s">
        <v>162</v>
      </c>
      <c r="AN54" s="49" t="s">
        <v>136</v>
      </c>
      <c r="AO54" s="49" t="s">
        <v>136</v>
      </c>
      <c r="AP54" s="49" t="s">
        <v>154</v>
      </c>
      <c r="AQ54" s="49" t="s">
        <v>137</v>
      </c>
      <c r="AR54" s="49">
        <v>-25278</v>
      </c>
      <c r="AS54" s="49" t="s">
        <v>146</v>
      </c>
      <c r="AT54" s="49" t="s">
        <v>620</v>
      </c>
      <c r="AU54" s="89">
        <v>45275</v>
      </c>
      <c r="AV54" s="90">
        <v>0.68008101851851999</v>
      </c>
      <c r="AW54" s="49" t="s">
        <v>136</v>
      </c>
      <c r="AX54" s="89"/>
      <c r="AY54" s="89"/>
      <c r="AZ54" s="49" t="s">
        <v>136</v>
      </c>
      <c r="BA54" s="49" t="s">
        <v>621</v>
      </c>
      <c r="BB54" s="89">
        <v>45275</v>
      </c>
      <c r="BC54" s="49" t="s">
        <v>136</v>
      </c>
      <c r="BD54" s="49" t="s">
        <v>136</v>
      </c>
      <c r="BE54" s="91">
        <v>0</v>
      </c>
      <c r="BF54" s="49" t="s">
        <v>136</v>
      </c>
      <c r="BG54" s="49" t="s">
        <v>136</v>
      </c>
      <c r="BH54" s="91">
        <v>0</v>
      </c>
      <c r="BI54" s="49" t="s">
        <v>136</v>
      </c>
      <c r="BJ54" s="89"/>
      <c r="BK54" s="49" t="s">
        <v>136</v>
      </c>
      <c r="BL54" s="49" t="s">
        <v>139</v>
      </c>
      <c r="BM54" s="49" t="s">
        <v>136</v>
      </c>
      <c r="BN54" s="92">
        <v>14</v>
      </c>
      <c r="BO54" s="49" t="s">
        <v>136</v>
      </c>
      <c r="BP54" s="89">
        <v>45230</v>
      </c>
      <c r="BQ54" s="49" t="s">
        <v>140</v>
      </c>
      <c r="BR54" s="49" t="s">
        <v>258</v>
      </c>
      <c r="BS54" s="49" t="s">
        <v>259</v>
      </c>
      <c r="BT54" s="49" t="s">
        <v>136</v>
      </c>
      <c r="BU54" s="49" t="s">
        <v>260</v>
      </c>
      <c r="BV54" s="49" t="s">
        <v>136</v>
      </c>
      <c r="BW54" s="49" t="s">
        <v>136</v>
      </c>
      <c r="BX54" s="49" t="s">
        <v>136</v>
      </c>
      <c r="BY54" s="49" t="s">
        <v>136</v>
      </c>
      <c r="BZ54" s="49" t="s">
        <v>151</v>
      </c>
      <c r="CA54" s="49" t="s">
        <v>136</v>
      </c>
      <c r="CB54" s="49" t="s">
        <v>136</v>
      </c>
      <c r="CC54" s="92">
        <v>1</v>
      </c>
      <c r="CD54" t="s">
        <v>141</v>
      </c>
      <c r="CE54" t="s">
        <v>141</v>
      </c>
      <c r="CF54" s="53">
        <v>45</v>
      </c>
      <c r="CG54" s="53">
        <v>20</v>
      </c>
      <c r="CH54" s="53" t="s">
        <v>142</v>
      </c>
      <c r="CI54" s="53" t="s">
        <v>143</v>
      </c>
      <c r="CJ54" s="53" t="s">
        <v>511</v>
      </c>
      <c r="CK54" s="53">
        <v>4101222</v>
      </c>
      <c r="CL54" s="53" t="s">
        <v>234</v>
      </c>
      <c r="CM54" s="53" t="s">
        <v>234</v>
      </c>
      <c r="CN54" s="46" t="s">
        <v>235</v>
      </c>
      <c r="CO54" s="46" t="s">
        <v>253</v>
      </c>
      <c r="CP54" s="46"/>
      <c r="CQ54" s="71" t="s">
        <v>622</v>
      </c>
      <c r="CR54" s="53">
        <v>30</v>
      </c>
      <c r="CS54" s="53" t="s">
        <v>142</v>
      </c>
      <c r="CT54" s="46"/>
    </row>
    <row r="55" spans="1:98" ht="87" x14ac:dyDescent="0.35">
      <c r="A55" s="49">
        <v>1041</v>
      </c>
      <c r="B55" s="49">
        <v>5101696297</v>
      </c>
      <c r="C55" s="49">
        <v>2024</v>
      </c>
      <c r="D55" s="49">
        <v>6</v>
      </c>
      <c r="E55" s="89">
        <v>45279</v>
      </c>
      <c r="F55" s="89">
        <v>45279</v>
      </c>
      <c r="G55" s="89">
        <v>45217</v>
      </c>
      <c r="H55" s="49" t="s">
        <v>145</v>
      </c>
      <c r="I55" s="49" t="s">
        <v>623</v>
      </c>
      <c r="J55" s="49" t="s">
        <v>232</v>
      </c>
      <c r="K55" s="49" t="s">
        <v>161</v>
      </c>
      <c r="L55" s="49" t="s">
        <v>132</v>
      </c>
      <c r="M55" s="49" t="s">
        <v>133</v>
      </c>
      <c r="N55" s="49" t="s">
        <v>134</v>
      </c>
      <c r="O55" s="49">
        <v>6075193</v>
      </c>
      <c r="P55" s="49" t="s">
        <v>135</v>
      </c>
      <c r="Q55" s="49" t="s">
        <v>199</v>
      </c>
      <c r="R55" s="49" t="s">
        <v>136</v>
      </c>
      <c r="S55" s="49" t="s">
        <v>136</v>
      </c>
      <c r="T55" s="49" t="s">
        <v>136</v>
      </c>
      <c r="U55" s="49" t="s">
        <v>136</v>
      </c>
      <c r="V55" s="49" t="s">
        <v>136</v>
      </c>
      <c r="W55" s="49" t="s">
        <v>136</v>
      </c>
      <c r="X55" s="49" t="s">
        <v>219</v>
      </c>
      <c r="Y55" s="49" t="s">
        <v>177</v>
      </c>
      <c r="Z55" s="49" t="s">
        <v>178</v>
      </c>
      <c r="AA55" s="49">
        <v>4102993</v>
      </c>
      <c r="AB55" s="49" t="s">
        <v>624</v>
      </c>
      <c r="AC55" s="49" t="s">
        <v>136</v>
      </c>
      <c r="AD55" s="49" t="s">
        <v>136</v>
      </c>
      <c r="AE55" s="49" t="s">
        <v>136</v>
      </c>
      <c r="AF55" s="49" t="s">
        <v>136</v>
      </c>
      <c r="AG55" s="49" t="s">
        <v>136</v>
      </c>
      <c r="AH55" s="49" t="s">
        <v>136</v>
      </c>
      <c r="AI55" s="49" t="s">
        <v>136</v>
      </c>
      <c r="AJ55" s="49" t="s">
        <v>147</v>
      </c>
      <c r="AK55" s="49" t="s">
        <v>625</v>
      </c>
      <c r="AL55" s="49" t="s">
        <v>590</v>
      </c>
      <c r="AM55" s="49" t="s">
        <v>158</v>
      </c>
      <c r="AN55" s="49" t="s">
        <v>136</v>
      </c>
      <c r="AO55" s="49" t="s">
        <v>136</v>
      </c>
      <c r="AP55" s="49" t="s">
        <v>154</v>
      </c>
      <c r="AQ55" s="49" t="s">
        <v>137</v>
      </c>
      <c r="AR55" s="49">
        <v>-66211.199999999997</v>
      </c>
      <c r="AS55" s="49" t="s">
        <v>146</v>
      </c>
      <c r="AT55" s="49" t="s">
        <v>626</v>
      </c>
      <c r="AU55" s="89">
        <v>45280</v>
      </c>
      <c r="AV55" s="90">
        <v>0.44122685185185001</v>
      </c>
      <c r="AW55" s="49" t="s">
        <v>136</v>
      </c>
      <c r="AX55" s="89"/>
      <c r="AY55" s="89"/>
      <c r="AZ55" s="49" t="s">
        <v>136</v>
      </c>
      <c r="BA55" s="49" t="s">
        <v>627</v>
      </c>
      <c r="BB55" s="89">
        <v>45281</v>
      </c>
      <c r="BC55" s="49" t="s">
        <v>136</v>
      </c>
      <c r="BD55" s="49" t="s">
        <v>136</v>
      </c>
      <c r="BE55" s="91">
        <v>0</v>
      </c>
      <c r="BF55" s="49" t="s">
        <v>136</v>
      </c>
      <c r="BG55" s="49" t="s">
        <v>136</v>
      </c>
      <c r="BH55" s="91">
        <v>0</v>
      </c>
      <c r="BI55" s="49" t="s">
        <v>136</v>
      </c>
      <c r="BJ55" s="89"/>
      <c r="BK55" s="49" t="s">
        <v>136</v>
      </c>
      <c r="BL55" s="49" t="s">
        <v>139</v>
      </c>
      <c r="BM55" s="49" t="s">
        <v>136</v>
      </c>
      <c r="BN55" s="92">
        <v>0</v>
      </c>
      <c r="BO55" s="49" t="s">
        <v>136</v>
      </c>
      <c r="BP55" s="89">
        <v>45217</v>
      </c>
      <c r="BQ55" s="49" t="s">
        <v>140</v>
      </c>
      <c r="BR55" s="49" t="s">
        <v>198</v>
      </c>
      <c r="BS55" s="49" t="s">
        <v>201</v>
      </c>
      <c r="BT55" s="49" t="s">
        <v>136</v>
      </c>
      <c r="BU55" s="49" t="s">
        <v>202</v>
      </c>
      <c r="BV55" s="49" t="s">
        <v>136</v>
      </c>
      <c r="BW55" s="49" t="s">
        <v>136</v>
      </c>
      <c r="BX55" s="49" t="s">
        <v>136</v>
      </c>
      <c r="BY55" s="49" t="s">
        <v>136</v>
      </c>
      <c r="BZ55" s="49" t="s">
        <v>151</v>
      </c>
      <c r="CA55" s="49" t="s">
        <v>136</v>
      </c>
      <c r="CB55" s="49" t="s">
        <v>136</v>
      </c>
      <c r="CC55" s="92">
        <v>1</v>
      </c>
      <c r="CD55" t="s">
        <v>141</v>
      </c>
      <c r="CE55" t="s">
        <v>141</v>
      </c>
      <c r="CF55" s="53">
        <v>64</v>
      </c>
      <c r="CG55" s="53">
        <v>20</v>
      </c>
      <c r="CH55" s="53" t="s">
        <v>142</v>
      </c>
      <c r="CI55" s="53" t="s">
        <v>143</v>
      </c>
      <c r="CJ55" s="53" t="s">
        <v>511</v>
      </c>
      <c r="CK55" s="53">
        <v>4102993</v>
      </c>
      <c r="CL55" s="53" t="s">
        <v>624</v>
      </c>
      <c r="CM55" s="46" t="s">
        <v>628</v>
      </c>
      <c r="CN55" s="46" t="s">
        <v>144</v>
      </c>
      <c r="CO55" s="46" t="s">
        <v>179</v>
      </c>
      <c r="CP55" s="46"/>
      <c r="CQ55" s="71" t="s">
        <v>629</v>
      </c>
      <c r="CR55" s="53">
        <v>30</v>
      </c>
      <c r="CS55" s="53" t="s">
        <v>142</v>
      </c>
      <c r="CT55" s="46"/>
    </row>
    <row r="56" spans="1:98" hidden="1" x14ac:dyDescent="0.35">
      <c r="A56" s="49">
        <v>1041</v>
      </c>
      <c r="B56" s="49">
        <v>5101696491</v>
      </c>
      <c r="C56" s="49">
        <v>2024</v>
      </c>
      <c r="D56" s="49">
        <v>6</v>
      </c>
      <c r="E56" s="89">
        <v>45279</v>
      </c>
      <c r="F56" s="89">
        <v>45279</v>
      </c>
      <c r="G56" s="89">
        <v>45268</v>
      </c>
      <c r="H56" s="49" t="s">
        <v>145</v>
      </c>
      <c r="I56" s="49" t="s">
        <v>630</v>
      </c>
      <c r="J56" s="49" t="s">
        <v>176</v>
      </c>
      <c r="K56" s="49" t="s">
        <v>161</v>
      </c>
      <c r="L56" s="49" t="s">
        <v>132</v>
      </c>
      <c r="M56" s="49" t="s">
        <v>133</v>
      </c>
      <c r="N56" s="49" t="s">
        <v>134</v>
      </c>
      <c r="O56" s="49">
        <v>6000033</v>
      </c>
      <c r="P56" s="49" t="s">
        <v>135</v>
      </c>
      <c r="Q56" s="49" t="s">
        <v>215</v>
      </c>
      <c r="R56" s="49" t="s">
        <v>136</v>
      </c>
      <c r="S56" s="49" t="s">
        <v>136</v>
      </c>
      <c r="T56" s="49" t="s">
        <v>136</v>
      </c>
      <c r="U56" s="49" t="s">
        <v>136</v>
      </c>
      <c r="V56" s="49" t="s">
        <v>136</v>
      </c>
      <c r="W56" s="49" t="s">
        <v>136</v>
      </c>
      <c r="X56" s="49" t="s">
        <v>431</v>
      </c>
      <c r="Y56" s="49" t="s">
        <v>189</v>
      </c>
      <c r="Z56" s="49" t="s">
        <v>190</v>
      </c>
      <c r="AA56" s="49">
        <v>4101042</v>
      </c>
      <c r="AB56" s="49" t="s">
        <v>432</v>
      </c>
      <c r="AC56" s="49" t="s">
        <v>136</v>
      </c>
      <c r="AD56" s="49" t="s">
        <v>136</v>
      </c>
      <c r="AE56" s="49" t="s">
        <v>136</v>
      </c>
      <c r="AF56" s="49" t="s">
        <v>136</v>
      </c>
      <c r="AG56" s="49" t="s">
        <v>136</v>
      </c>
      <c r="AH56" s="49" t="s">
        <v>136</v>
      </c>
      <c r="AI56" s="49" t="s">
        <v>136</v>
      </c>
      <c r="AJ56" s="49" t="s">
        <v>147</v>
      </c>
      <c r="AK56" s="49" t="s">
        <v>631</v>
      </c>
      <c r="AL56" s="49" t="s">
        <v>590</v>
      </c>
      <c r="AM56" s="49" t="s">
        <v>160</v>
      </c>
      <c r="AN56" s="49" t="s">
        <v>136</v>
      </c>
      <c r="AO56" s="49" t="s">
        <v>136</v>
      </c>
      <c r="AP56" s="49" t="s">
        <v>154</v>
      </c>
      <c r="AQ56" s="49" t="s">
        <v>137</v>
      </c>
      <c r="AR56" s="49">
        <v>-2367.69</v>
      </c>
      <c r="AS56" s="49" t="s">
        <v>146</v>
      </c>
      <c r="AT56" s="49" t="s">
        <v>632</v>
      </c>
      <c r="AU56" s="89">
        <v>45280</v>
      </c>
      <c r="AV56" s="90">
        <v>0.62885416666667004</v>
      </c>
      <c r="AW56" s="49" t="s">
        <v>136</v>
      </c>
      <c r="AX56" s="89"/>
      <c r="AY56" s="89"/>
      <c r="AZ56" s="49" t="s">
        <v>136</v>
      </c>
      <c r="BA56" s="49" t="s">
        <v>633</v>
      </c>
      <c r="BB56" s="89">
        <v>45280</v>
      </c>
      <c r="BC56" s="49" t="s">
        <v>136</v>
      </c>
      <c r="BD56" s="49" t="s">
        <v>136</v>
      </c>
      <c r="BE56" s="91">
        <v>0</v>
      </c>
      <c r="BF56" s="49" t="s">
        <v>136</v>
      </c>
      <c r="BG56" s="49" t="s">
        <v>136</v>
      </c>
      <c r="BH56" s="91">
        <v>0</v>
      </c>
      <c r="BI56" s="49" t="s">
        <v>136</v>
      </c>
      <c r="BJ56" s="89"/>
      <c r="BK56" s="49" t="s">
        <v>136</v>
      </c>
      <c r="BL56" s="49" t="s">
        <v>139</v>
      </c>
      <c r="BM56" s="49" t="s">
        <v>136</v>
      </c>
      <c r="BN56" s="92">
        <v>7</v>
      </c>
      <c r="BO56" s="49" t="s">
        <v>136</v>
      </c>
      <c r="BP56" s="89">
        <v>45268</v>
      </c>
      <c r="BQ56" s="49" t="s">
        <v>140</v>
      </c>
      <c r="BR56" s="49" t="s">
        <v>216</v>
      </c>
      <c r="BS56" s="49" t="s">
        <v>217</v>
      </c>
      <c r="BT56" s="49" t="s">
        <v>136</v>
      </c>
      <c r="BU56" s="49" t="s">
        <v>218</v>
      </c>
      <c r="BV56" s="49" t="s">
        <v>136</v>
      </c>
      <c r="BW56" s="49" t="s">
        <v>136</v>
      </c>
      <c r="BX56" s="49" t="s">
        <v>136</v>
      </c>
      <c r="BY56" s="49" t="s">
        <v>136</v>
      </c>
      <c r="BZ56" s="49" t="s">
        <v>151</v>
      </c>
      <c r="CA56" s="49" t="s">
        <v>136</v>
      </c>
      <c r="CB56" s="49" t="s">
        <v>136</v>
      </c>
      <c r="CC56" s="92">
        <v>1</v>
      </c>
      <c r="CD56" t="s">
        <v>141</v>
      </c>
      <c r="CE56" t="s">
        <v>141</v>
      </c>
      <c r="CF56" s="53">
        <v>12</v>
      </c>
      <c r="CG56" s="53">
        <v>20</v>
      </c>
      <c r="CH56" s="53" t="s">
        <v>143</v>
      </c>
      <c r="CI56" s="53" t="s">
        <v>143</v>
      </c>
      <c r="CJ56" s="53" t="s">
        <v>511</v>
      </c>
      <c r="CK56" s="53">
        <v>4101042</v>
      </c>
      <c r="CL56" s="53" t="s">
        <v>432</v>
      </c>
      <c r="CM56" s="53" t="s">
        <v>432</v>
      </c>
      <c r="CN56" s="46" t="s">
        <v>144</v>
      </c>
      <c r="CO56" s="46" t="s">
        <v>188</v>
      </c>
      <c r="CP56" s="46"/>
      <c r="CR56" s="53">
        <v>30</v>
      </c>
      <c r="CS56" s="53" t="s">
        <v>143</v>
      </c>
      <c r="CT56" s="46"/>
    </row>
    <row r="57" spans="1:98" hidden="1" x14ac:dyDescent="0.35">
      <c r="E57" s="79"/>
      <c r="F57" s="79"/>
      <c r="G57" s="79"/>
      <c r="AU57" s="79"/>
      <c r="AV57" s="80"/>
      <c r="AX57" s="79"/>
      <c r="AY57" s="79"/>
      <c r="BB57" s="79"/>
      <c r="BE57" s="81"/>
      <c r="BH57" s="81"/>
      <c r="BJ57" s="79"/>
      <c r="BN57" s="82"/>
      <c r="BP57" s="79"/>
      <c r="CC57" s="82"/>
      <c r="CF57" s="53"/>
      <c r="CG57" s="53"/>
      <c r="CH57" s="53"/>
      <c r="CI57" s="53"/>
      <c r="CJ57" s="53"/>
      <c r="CK57" s="53"/>
      <c r="CL57" s="53"/>
      <c r="CM57" s="53"/>
      <c r="CN57" s="53"/>
      <c r="CO57" s="53"/>
      <c r="CP57" s="53"/>
      <c r="CQ57" s="71"/>
      <c r="CR57" s="53"/>
      <c r="CS57" s="53"/>
      <c r="CT57" s="46"/>
    </row>
    <row r="58" spans="1:98" hidden="1" x14ac:dyDescent="0.35">
      <c r="E58" s="79"/>
      <c r="F58" s="79"/>
      <c r="G58" s="79"/>
      <c r="AU58" s="79"/>
      <c r="AV58" s="80"/>
      <c r="AX58" s="79"/>
      <c r="AY58" s="79"/>
      <c r="BB58" s="79"/>
      <c r="BE58" s="81"/>
      <c r="BH58" s="81"/>
      <c r="BJ58" s="79"/>
      <c r="BN58" s="82"/>
      <c r="BP58" s="79"/>
      <c r="CC58" s="82"/>
      <c r="CF58" s="53"/>
      <c r="CG58" s="53"/>
      <c r="CH58" s="53"/>
      <c r="CI58" s="53"/>
      <c r="CJ58" s="53"/>
      <c r="CK58" s="53"/>
      <c r="CL58" s="53"/>
      <c r="CM58" s="53"/>
      <c r="CN58" s="53"/>
      <c r="CO58" s="53"/>
      <c r="CP58" s="53"/>
      <c r="CR58" s="53"/>
      <c r="CS58" s="53"/>
      <c r="CT58" s="46"/>
    </row>
    <row r="59" spans="1:98" hidden="1" x14ac:dyDescent="0.35">
      <c r="E59" s="79"/>
      <c r="F59" s="79"/>
      <c r="G59" s="79"/>
      <c r="AU59" s="79"/>
      <c r="AV59" s="80"/>
      <c r="AX59" s="79"/>
      <c r="AY59" s="79"/>
      <c r="BB59" s="79"/>
      <c r="BE59" s="81"/>
      <c r="BH59" s="81"/>
      <c r="BJ59" s="79"/>
      <c r="BN59" s="82"/>
      <c r="BP59" s="79"/>
      <c r="CC59" s="82"/>
      <c r="CF59" s="53"/>
      <c r="CG59" s="53"/>
      <c r="CH59" s="53"/>
      <c r="CI59" s="53"/>
      <c r="CJ59" s="53"/>
      <c r="CK59" s="53"/>
      <c r="CL59" s="53"/>
      <c r="CM59" s="53"/>
      <c r="CN59" s="53"/>
      <c r="CO59" s="53"/>
      <c r="CP59" s="53"/>
      <c r="CR59" s="53"/>
      <c r="CS59" s="53"/>
      <c r="CT59" s="46"/>
    </row>
    <row r="60" spans="1:98" hidden="1" x14ac:dyDescent="0.35">
      <c r="E60" s="79"/>
      <c r="F60" s="79"/>
      <c r="G60" s="79"/>
      <c r="AU60" s="79"/>
      <c r="AV60" s="80"/>
      <c r="AX60" s="79"/>
      <c r="AY60" s="79"/>
      <c r="BB60" s="79"/>
      <c r="BE60" s="81"/>
      <c r="BH60" s="81"/>
      <c r="BJ60" s="79"/>
      <c r="BN60" s="82"/>
      <c r="BP60" s="79"/>
      <c r="CC60" s="82"/>
      <c r="CF60" s="53"/>
      <c r="CG60" s="53"/>
      <c r="CH60" s="53"/>
      <c r="CI60" s="53"/>
      <c r="CJ60" s="53"/>
      <c r="CK60" s="53"/>
      <c r="CL60" s="53"/>
      <c r="CM60" s="53"/>
      <c r="CN60" s="46"/>
      <c r="CO60" s="46"/>
      <c r="CP60" s="46"/>
      <c r="CQ60" s="71"/>
      <c r="CR60" s="53"/>
      <c r="CS60" s="53"/>
      <c r="CT60" s="46"/>
    </row>
  </sheetData>
  <phoneticPr fontId="27" type="noConversion"/>
  <conditionalFormatting sqref="B2">
    <cfRule type="duplicateValues" dxfId="104" priority="581"/>
    <cfRule type="duplicateValues" dxfId="103" priority="580"/>
    <cfRule type="duplicateValues" dxfId="102" priority="579"/>
  </conditionalFormatting>
  <conditionalFormatting sqref="B3:B4 B10:B11 B6:B8">
    <cfRule type="duplicateValues" dxfId="101" priority="94"/>
    <cfRule type="duplicateValues" dxfId="100" priority="93"/>
    <cfRule type="duplicateValues" dxfId="99" priority="91"/>
    <cfRule type="duplicateValues" dxfId="98" priority="92"/>
    <cfRule type="duplicateValues" dxfId="97" priority="90"/>
    <cfRule type="duplicateValues" dxfId="96" priority="89"/>
    <cfRule type="duplicateValues" dxfId="95" priority="88"/>
  </conditionalFormatting>
  <conditionalFormatting sqref="B5">
    <cfRule type="duplicateValues" dxfId="94" priority="63"/>
    <cfRule type="duplicateValues" dxfId="93" priority="62"/>
    <cfRule type="duplicateValues" dxfId="92" priority="61"/>
    <cfRule type="duplicateValues" dxfId="91" priority="60"/>
    <cfRule type="duplicateValues" dxfId="90" priority="59"/>
    <cfRule type="duplicateValues" dxfId="89" priority="58"/>
    <cfRule type="duplicateValues" dxfId="88" priority="57"/>
    <cfRule type="duplicateValues" dxfId="87" priority="64"/>
  </conditionalFormatting>
  <conditionalFormatting sqref="B9">
    <cfRule type="duplicateValues" dxfId="86" priority="79"/>
    <cfRule type="duplicateValues" dxfId="85" priority="80"/>
    <cfRule type="duplicateValues" dxfId="84" priority="78"/>
    <cfRule type="duplicateValues" dxfId="83" priority="77"/>
    <cfRule type="duplicateValues" dxfId="82" priority="76"/>
    <cfRule type="duplicateValues" dxfId="81" priority="75"/>
    <cfRule type="duplicateValues" dxfId="80" priority="74"/>
    <cfRule type="duplicateValues" dxfId="79" priority="73"/>
  </conditionalFormatting>
  <conditionalFormatting sqref="B12">
    <cfRule type="duplicateValues" dxfId="78" priority="72"/>
    <cfRule type="duplicateValues" dxfId="77" priority="71"/>
    <cfRule type="duplicateValues" dxfId="76" priority="70"/>
    <cfRule type="duplicateValues" dxfId="75" priority="69"/>
    <cfRule type="duplicateValues" dxfId="74" priority="68"/>
    <cfRule type="duplicateValues" dxfId="73" priority="67"/>
    <cfRule type="duplicateValues" dxfId="72" priority="65"/>
    <cfRule type="duplicateValues" dxfId="71" priority="66"/>
  </conditionalFormatting>
  <conditionalFormatting sqref="B13">
    <cfRule type="duplicateValues" dxfId="70" priority="87"/>
    <cfRule type="duplicateValues" dxfId="69" priority="86"/>
    <cfRule type="duplicateValues" dxfId="68" priority="83"/>
    <cfRule type="duplicateValues" dxfId="67" priority="82"/>
    <cfRule type="duplicateValues" dxfId="66" priority="81"/>
    <cfRule type="duplicateValues" dxfId="65" priority="85"/>
    <cfRule type="duplicateValues" dxfId="64" priority="84"/>
  </conditionalFormatting>
  <conditionalFormatting sqref="B14:B21 B23:B24 B26 B28:B31 B33:B34">
    <cfRule type="duplicateValues" dxfId="63" priority="50"/>
    <cfRule type="duplicateValues" dxfId="62" priority="51"/>
    <cfRule type="duplicateValues" dxfId="61" priority="52"/>
    <cfRule type="duplicateValues" dxfId="60" priority="53"/>
    <cfRule type="duplicateValues" dxfId="59" priority="54"/>
    <cfRule type="duplicateValues" dxfId="58" priority="55"/>
    <cfRule type="duplicateValues" dxfId="57" priority="56"/>
    <cfRule type="duplicateValues" dxfId="56" priority="49"/>
  </conditionalFormatting>
  <conditionalFormatting sqref="B22">
    <cfRule type="duplicateValues" dxfId="55" priority="48"/>
    <cfRule type="duplicateValues" dxfId="54" priority="41"/>
    <cfRule type="duplicateValues" dxfId="53" priority="47"/>
    <cfRule type="duplicateValues" dxfId="52" priority="46"/>
    <cfRule type="duplicateValues" dxfId="51" priority="45"/>
    <cfRule type="duplicateValues" dxfId="50" priority="44"/>
    <cfRule type="duplicateValues" dxfId="49" priority="43"/>
    <cfRule type="duplicateValues" dxfId="48" priority="42"/>
  </conditionalFormatting>
  <conditionalFormatting sqref="B25">
    <cfRule type="duplicateValues" dxfId="47" priority="39"/>
    <cfRule type="duplicateValues" dxfId="46" priority="40"/>
    <cfRule type="duplicateValues" dxfId="45" priority="38"/>
    <cfRule type="duplicateValues" dxfId="44" priority="37"/>
    <cfRule type="duplicateValues" dxfId="43" priority="36"/>
    <cfRule type="duplicateValues" dxfId="42" priority="35"/>
    <cfRule type="duplicateValues" dxfId="41" priority="34"/>
    <cfRule type="duplicateValues" dxfId="40" priority="33"/>
  </conditionalFormatting>
  <conditionalFormatting sqref="B27">
    <cfRule type="duplicateValues" dxfId="39" priority="31"/>
    <cfRule type="duplicateValues" dxfId="38" priority="30"/>
    <cfRule type="duplicateValues" dxfId="37" priority="29"/>
    <cfRule type="duplicateValues" dxfId="36" priority="28"/>
    <cfRule type="duplicateValues" dxfId="35" priority="25"/>
    <cfRule type="duplicateValues" dxfId="34" priority="26"/>
    <cfRule type="duplicateValues" dxfId="33" priority="27"/>
    <cfRule type="duplicateValues" dxfId="32" priority="32"/>
  </conditionalFormatting>
  <conditionalFormatting sqref="B32">
    <cfRule type="duplicateValues" dxfId="31" priority="21"/>
    <cfRule type="duplicateValues" dxfId="30" priority="19"/>
    <cfRule type="duplicateValues" dxfId="29" priority="18"/>
    <cfRule type="duplicateValues" dxfId="28" priority="17"/>
    <cfRule type="duplicateValues" dxfId="27" priority="20"/>
    <cfRule type="duplicateValues" dxfId="26" priority="24"/>
    <cfRule type="duplicateValues" dxfId="25" priority="23"/>
    <cfRule type="duplicateValues" dxfId="24" priority="22"/>
  </conditionalFormatting>
  <conditionalFormatting sqref="B52">
    <cfRule type="duplicateValues" dxfId="23" priority="2"/>
    <cfRule type="duplicateValues" dxfId="22" priority="3"/>
    <cfRule type="duplicateValues" dxfId="21" priority="4"/>
    <cfRule type="duplicateValues" dxfId="20" priority="5"/>
    <cfRule type="duplicateValues" dxfId="19" priority="7"/>
    <cfRule type="duplicateValues" dxfId="18" priority="6"/>
    <cfRule type="duplicateValues" dxfId="17" priority="8"/>
    <cfRule type="duplicateValues" dxfId="16" priority="1"/>
  </conditionalFormatting>
  <conditionalFormatting sqref="B53:B56 B35:B51">
    <cfRule type="duplicateValues" dxfId="15" priority="14"/>
    <cfRule type="duplicateValues" dxfId="14" priority="15"/>
    <cfRule type="duplicateValues" dxfId="13" priority="12"/>
    <cfRule type="duplicateValues" dxfId="12" priority="11"/>
    <cfRule type="duplicateValues" dxfId="11" priority="13"/>
    <cfRule type="duplicateValues" dxfId="10" priority="10"/>
    <cfRule type="duplicateValues" dxfId="9" priority="9"/>
  </conditionalFormatting>
  <conditionalFormatting sqref="B53:B56">
    <cfRule type="duplicateValues" dxfId="8" priority="16"/>
  </conditionalFormatting>
  <conditionalFormatting sqref="B57:B60">
    <cfRule type="duplicateValues" dxfId="7" priority="103"/>
    <cfRule type="duplicateValues" dxfId="6" priority="104"/>
    <cfRule type="duplicateValues" dxfId="5" priority="105"/>
    <cfRule type="duplicateValues" dxfId="4" priority="107"/>
    <cfRule type="duplicateValues" dxfId="3" priority="108"/>
    <cfRule type="duplicateValues" dxfId="2" priority="109"/>
    <cfRule type="duplicateValues" dxfId="1" priority="110"/>
    <cfRule type="duplicateValues" dxfId="0" priority="106"/>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For Publication</vt:lpstr>
      <vt:lpstr>Workings</vt:lpstr>
      <vt:lpstr>WoG Improved Reporting Sheet1</vt:lpstr>
      <vt:lpstr>Summary - SB</vt:lpstr>
      <vt:lpstr>'For Publication'!Print_Area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Sheena Sionosa</dc:creator>
  <cp:lastModifiedBy>Darius Ilies</cp:lastModifiedBy>
  <cp:lastPrinted>2024-08-08T00:11:56Z</cp:lastPrinted>
  <dcterms:created xsi:type="dcterms:W3CDTF">2021-11-12T00:00:00Z</dcterms:created>
  <dcterms:modified xsi:type="dcterms:W3CDTF">2025-02-12T22:39:32Z</dcterms:modified>
</cp:coreProperties>
</file>